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00" windowWidth="10290" windowHeight="4635" activeTab="2"/>
  </bookViews>
  <sheets>
    <sheet name="Results All Plots" sheetId="1" r:id="rId1"/>
    <sheet name="Results Conventional" sheetId="2" r:id="rId2"/>
    <sheet name="Results 108 Day" sheetId="3" r:id="rId3"/>
    <sheet name="Results 104-107 day" sheetId="4" r:id="rId4"/>
    <sheet name="Results 103 day" sheetId="5" r:id="rId5"/>
  </sheets>
  <definedNames>
    <definedName name="_xlnm.Print_Area" localSheetId="4">'Results 103 day'!$A$1:$L$41</definedName>
    <definedName name="_xlnm.Print_Area" localSheetId="3">'Results 104-107 day'!$A$1:$L$46</definedName>
    <definedName name="_xlnm.Print_Area" localSheetId="2">'Results 108 Day'!$A$1:$L$41</definedName>
    <definedName name="_xlnm.Print_Area" localSheetId="0">'Results All Plots'!$A$1:$L$93</definedName>
    <definedName name="_xlnm.Print_Area" localSheetId="1">'Results Conventional'!$A$1:$L$37</definedName>
  </definedNames>
  <calcPr fullCalcOnLoad="1"/>
</workbook>
</file>

<file path=xl/sharedStrings.xml><?xml version="1.0" encoding="utf-8"?>
<sst xmlns="http://schemas.openxmlformats.org/spreadsheetml/2006/main" count="470" uniqueCount="123">
  <si>
    <t>ISU Grain Quality Laboratory</t>
  </si>
  <si>
    <t>Results:</t>
  </si>
  <si>
    <t>Company</t>
  </si>
  <si>
    <t>Hybrid</t>
  </si>
  <si>
    <t>Protein         ( % )</t>
  </si>
  <si>
    <t>Oil              ( % )</t>
  </si>
  <si>
    <t>Starch       ( % )</t>
  </si>
  <si>
    <t>Density          ( g. / cc )</t>
  </si>
  <si>
    <t>Long Term Iowa Averages:</t>
  </si>
  <si>
    <t>Check Variety Information: (average values for check strips)</t>
  </si>
  <si>
    <t>DENSITY IS A MEASURE OF KERNEL HARDNESS.</t>
  </si>
  <si>
    <t>Hybrids are listed in order from highest to lowest yield.</t>
  </si>
  <si>
    <r>
      <t>1</t>
    </r>
    <r>
      <rPr>
        <sz val="11"/>
        <rFont val="Arial"/>
        <family val="2"/>
      </rPr>
      <t xml:space="preserve"> Yield is check-adjusted in plots with check strips.</t>
    </r>
  </si>
  <si>
    <r>
      <t>4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</si>
  <si>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5</t>
    </r>
    <r>
      <rPr>
        <sz val="11"/>
        <rFont val="Arial"/>
        <family val="2"/>
      </rPr>
      <t xml:space="preserve"> Averages, Standard Deviation, Maximum, and Minimum values were calculated from plot final results, not including check strips (where applicable).</t>
    </r>
  </si>
  <si>
    <r>
      <t>Averages</t>
    </r>
    <r>
      <rPr>
        <b/>
        <vertAlign val="superscript"/>
        <sz val="11"/>
        <rFont val="Arial"/>
        <family val="2"/>
      </rPr>
      <t>5</t>
    </r>
  </si>
  <si>
    <r>
      <t>Standard Deviation</t>
    </r>
    <r>
      <rPr>
        <b/>
        <vertAlign val="superscript"/>
        <sz val="11"/>
        <rFont val="Arial"/>
        <family val="2"/>
      </rPr>
      <t>5</t>
    </r>
  </si>
  <si>
    <r>
      <t>Maximum</t>
    </r>
    <r>
      <rPr>
        <b/>
        <vertAlign val="superscript"/>
        <sz val="11"/>
        <rFont val="Arial"/>
        <family val="2"/>
      </rPr>
      <t>5</t>
    </r>
  </si>
  <si>
    <r>
      <t>Minimum</t>
    </r>
    <r>
      <rPr>
        <b/>
        <vertAlign val="superscript"/>
        <sz val="11"/>
        <rFont val="Arial"/>
        <family val="2"/>
      </rPr>
      <t>5</t>
    </r>
  </si>
  <si>
    <r>
      <t>Yield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</si>
  <si>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</si>
  <si>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</si>
  <si>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</si>
  <si>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           ( $ / Bu. )</t>
    </r>
  </si>
  <si>
    <t>Ingredient Prices for EPVBF</t>
  </si>
  <si>
    <t>Base Mix</t>
  </si>
  <si>
    <t>Corn ($ / bu.)</t>
  </si>
  <si>
    <t>White Grease ($ / lb.)</t>
  </si>
  <si>
    <t>DDG ($ / ton)</t>
  </si>
  <si>
    <t>48% Soy Meal ($ / ton)</t>
  </si>
  <si>
    <r>
      <t xml:space="preserve">3 </t>
    </r>
    <r>
      <rPr>
        <sz val="11"/>
        <rFont val="Arial"/>
        <family val="2"/>
      </rPr>
      <t>Field moisture content and test weight data were provided by the participating plot operator.</t>
    </r>
  </si>
  <si>
    <t>Ethanol Yld    (gal/bu)</t>
  </si>
  <si>
    <t>YIELD, PROTEIN, OIL, STARCH, TEST WEIGHT, DENSITY and ETHANOL BASIS 15% MOISTURE.</t>
  </si>
  <si>
    <t>VALUE IS GROSS REVENUE PER ACRE MINUS 5 CENTS/BU/PT. FOR DRYING.</t>
  </si>
  <si>
    <r>
      <t>2</t>
    </r>
    <r>
      <rPr>
        <sz val="11"/>
        <rFont val="Arial"/>
        <family val="2"/>
      </rPr>
      <t xml:space="preserve"> Value is determined by the current price for corn ($7.04) and a drying charge.</t>
    </r>
  </si>
  <si>
    <t>LG Seeds</t>
  </si>
  <si>
    <t>LG2549</t>
  </si>
  <si>
    <t>Pioneer</t>
  </si>
  <si>
    <t>P1151AM</t>
  </si>
  <si>
    <t>Pfister</t>
  </si>
  <si>
    <t>Viking</t>
  </si>
  <si>
    <t>40-07N</t>
  </si>
  <si>
    <t>30-06N</t>
  </si>
  <si>
    <t>LG2531</t>
  </si>
  <si>
    <t>Champion</t>
  </si>
  <si>
    <t>56B10</t>
  </si>
  <si>
    <t>50-04N</t>
  </si>
  <si>
    <t>62-0114</t>
  </si>
  <si>
    <t>60-01N</t>
  </si>
  <si>
    <t>LG5499</t>
  </si>
  <si>
    <t>Channel</t>
  </si>
  <si>
    <t>210-57 STXRIB</t>
  </si>
  <si>
    <t>AgriGold</t>
  </si>
  <si>
    <t>A6533</t>
  </si>
  <si>
    <t>A6496</t>
  </si>
  <si>
    <t>Dekalb</t>
  </si>
  <si>
    <t>DKC 62-97 RIB</t>
  </si>
  <si>
    <t>Kruger</t>
  </si>
  <si>
    <t>K4R-9911</t>
  </si>
  <si>
    <t>DKC 61-16 RIB</t>
  </si>
  <si>
    <t>Renze</t>
  </si>
  <si>
    <t>2595RA</t>
  </si>
  <si>
    <t>2574RA</t>
  </si>
  <si>
    <t>Mycogen</t>
  </si>
  <si>
    <t>2V709</t>
  </si>
  <si>
    <t>Curry</t>
  </si>
  <si>
    <t>830-39AMX</t>
  </si>
  <si>
    <t>60A13</t>
  </si>
  <si>
    <t>A6458</t>
  </si>
  <si>
    <t>NK Brand</t>
  </si>
  <si>
    <t>N64M</t>
  </si>
  <si>
    <t>N63H</t>
  </si>
  <si>
    <t>2G685</t>
  </si>
  <si>
    <t>Prairie Brand</t>
  </si>
  <si>
    <t>1085 GT3</t>
  </si>
  <si>
    <t>2P659</t>
  </si>
  <si>
    <t>928-98 AMXT</t>
  </si>
  <si>
    <t>2524 SS</t>
  </si>
  <si>
    <t>N60F</t>
  </si>
  <si>
    <t>LG5533</t>
  </si>
  <si>
    <t>DKC 57-75 RIB GENSS</t>
  </si>
  <si>
    <t>627-67</t>
  </si>
  <si>
    <t>57A13 SS</t>
  </si>
  <si>
    <t>A6408</t>
  </si>
  <si>
    <t>D84-06RL</t>
  </si>
  <si>
    <t>P0652AMX</t>
  </si>
  <si>
    <t>LG5550</t>
  </si>
  <si>
    <t>K4R-9306</t>
  </si>
  <si>
    <t>626-36</t>
  </si>
  <si>
    <t>56B13 SS</t>
  </si>
  <si>
    <t>C78-05R</t>
  </si>
  <si>
    <t>2430RA</t>
  </si>
  <si>
    <t>K4R-9304</t>
  </si>
  <si>
    <t>A6358</t>
  </si>
  <si>
    <t>P0407 AMXT</t>
  </si>
  <si>
    <t>2R549</t>
  </si>
  <si>
    <t>DKC 54-38 RIB</t>
  </si>
  <si>
    <t>202-29</t>
  </si>
  <si>
    <t>D41-03RL</t>
  </si>
  <si>
    <t>LG5522</t>
  </si>
  <si>
    <t>DKC 53-78 RIB</t>
  </si>
  <si>
    <t>1022SX</t>
  </si>
  <si>
    <t>P0297XR</t>
  </si>
  <si>
    <t>2225 SS</t>
  </si>
  <si>
    <t>N49W3000GT</t>
  </si>
  <si>
    <t>422-09CHR</t>
  </si>
  <si>
    <t>52A13 SS</t>
  </si>
  <si>
    <t>N45P3011A</t>
  </si>
  <si>
    <t>2A509</t>
  </si>
  <si>
    <t>1821RA</t>
  </si>
  <si>
    <t>LG 5499</t>
  </si>
  <si>
    <t>DKC 50-83 RIB</t>
  </si>
  <si>
    <t>420-82</t>
  </si>
  <si>
    <t>A6252</t>
  </si>
  <si>
    <t>2Y479</t>
  </si>
  <si>
    <t>Bremer County - All Plots</t>
  </si>
  <si>
    <t>2013 Strip Plots</t>
  </si>
  <si>
    <t>Copyright © 1996-2013, Iowa Grain Quality Initiative, Iowa State University, Ames, Iowa. All rights reserved.</t>
  </si>
  <si>
    <t>Bremer County - 104 - 107 Day Plots</t>
  </si>
  <si>
    <t>Bremer County - Conventional Plots</t>
  </si>
  <si>
    <t>Bremer County - 108 Day Plots</t>
  </si>
  <si>
    <t>Bremer County - 103 Day Plots</t>
  </si>
  <si>
    <r>
      <t>2</t>
    </r>
    <r>
      <rPr>
        <sz val="11"/>
        <rFont val="Arial"/>
        <family val="2"/>
      </rPr>
      <t xml:space="preserve"> Value is determined by the current price for corn ($4.40) and a drying charge.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</si>
</sst>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_)"/>
    <numFmt numFmtId="172" formatCode="0.00_)"/>
    <numFmt numFmtId="173" formatCode="0_)"/>
    <numFmt numFmtId="174" formatCode="0.000_)"/>
    <numFmt numFmtId="175" formatCode="0.0"/>
    <numFmt numFmtId="176" formatCode="[$-409]dddd\,\ mmmm\ dd\,\ yyyy"/>
    <numFmt numFmtId="177" formatCode="0.00000000"/>
  </numFmts>
  <fonts count="4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175" fontId="2" fillId="34" borderId="0" xfId="0" applyNumberFormat="1" applyFont="1" applyFill="1" applyBorder="1" applyAlignment="1">
      <alignment horizontal="center"/>
    </xf>
    <xf numFmtId="165" fontId="2" fillId="33" borderId="2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175" fontId="0" fillId="33" borderId="16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2" fillId="34" borderId="25" xfId="0" applyFont="1" applyFill="1" applyBorder="1" applyAlignment="1">
      <alignment horizontal="centerContinuous"/>
    </xf>
    <xf numFmtId="0" fontId="2" fillId="34" borderId="26" xfId="0" applyFont="1" applyFill="1" applyBorder="1" applyAlignment="1">
      <alignment horizontal="centerContinuous"/>
    </xf>
    <xf numFmtId="175" fontId="0" fillId="34" borderId="27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0" fontId="2" fillId="34" borderId="28" xfId="0" applyFont="1" applyFill="1" applyBorder="1" applyAlignment="1">
      <alignment horizontal="centerContinuous"/>
    </xf>
    <xf numFmtId="0" fontId="2" fillId="34" borderId="29" xfId="0" applyFont="1" applyFill="1" applyBorder="1" applyAlignment="1">
      <alignment horizontal="centerContinuous"/>
    </xf>
    <xf numFmtId="175" fontId="0" fillId="34" borderId="30" xfId="0" applyNumberFormat="1" applyFill="1" applyBorder="1" applyAlignment="1">
      <alignment horizontal="center"/>
    </xf>
    <xf numFmtId="2" fontId="0" fillId="34" borderId="30" xfId="0" applyNumberFormat="1" applyFill="1" applyBorder="1" applyAlignment="1">
      <alignment horizontal="center"/>
    </xf>
    <xf numFmtId="0" fontId="2" fillId="35" borderId="28" xfId="0" applyFont="1" applyFill="1" applyBorder="1" applyAlignment="1">
      <alignment horizontal="centerContinuous"/>
    </xf>
    <xf numFmtId="0" fontId="2" fillId="35" borderId="29" xfId="0" applyFont="1" applyFill="1" applyBorder="1" applyAlignment="1">
      <alignment horizontal="centerContinuous"/>
    </xf>
    <xf numFmtId="175" fontId="0" fillId="35" borderId="30" xfId="0" applyNumberFormat="1" applyFill="1" applyBorder="1" applyAlignment="1">
      <alignment horizontal="center"/>
    </xf>
    <xf numFmtId="2" fontId="0" fillId="35" borderId="30" xfId="0" applyNumberFormat="1" applyFill="1" applyBorder="1" applyAlignment="1">
      <alignment horizontal="center"/>
    </xf>
    <xf numFmtId="0" fontId="2" fillId="34" borderId="31" xfId="0" applyFont="1" applyFill="1" applyBorder="1" applyAlignment="1">
      <alignment horizontal="centerContinuous"/>
    </xf>
    <xf numFmtId="0" fontId="2" fillId="34" borderId="32" xfId="0" applyFont="1" applyFill="1" applyBorder="1" applyAlignment="1">
      <alignment horizontal="centerContinuous"/>
    </xf>
    <xf numFmtId="175" fontId="0" fillId="34" borderId="33" xfId="0" applyNumberFormat="1" applyFill="1" applyBorder="1" applyAlignment="1">
      <alignment horizontal="center"/>
    </xf>
    <xf numFmtId="2" fontId="0" fillId="34" borderId="33" xfId="0" applyNumberFormat="1" applyFill="1" applyBorder="1" applyAlignment="1">
      <alignment horizontal="center"/>
    </xf>
    <xf numFmtId="0" fontId="3" fillId="0" borderId="0" xfId="0" applyFont="1" applyAlignment="1">
      <alignment/>
    </xf>
    <xf numFmtId="165" fontId="0" fillId="34" borderId="34" xfId="0" applyNumberFormat="1" applyFill="1" applyBorder="1" applyAlignment="1">
      <alignment horizontal="center"/>
    </xf>
    <xf numFmtId="165" fontId="0" fillId="34" borderId="35" xfId="0" applyNumberFormat="1" applyFill="1" applyBorder="1" applyAlignment="1">
      <alignment horizontal="center"/>
    </xf>
    <xf numFmtId="165" fontId="0" fillId="35" borderId="35" xfId="0" applyNumberFormat="1" applyFill="1" applyBorder="1" applyAlignment="1">
      <alignment horizontal="center"/>
    </xf>
    <xf numFmtId="165" fontId="0" fillId="34" borderId="36" xfId="0" applyNumberFormat="1" applyFill="1" applyBorder="1" applyAlignment="1">
      <alignment horizontal="center"/>
    </xf>
    <xf numFmtId="165" fontId="1" fillId="36" borderId="36" xfId="0" applyNumberFormat="1" applyFont="1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65" fontId="0" fillId="34" borderId="27" xfId="0" applyNumberFormat="1" applyFill="1" applyBorder="1" applyAlignment="1">
      <alignment horizontal="center"/>
    </xf>
    <xf numFmtId="165" fontId="0" fillId="34" borderId="30" xfId="0" applyNumberFormat="1" applyFill="1" applyBorder="1" applyAlignment="1">
      <alignment horizontal="center"/>
    </xf>
    <xf numFmtId="165" fontId="0" fillId="35" borderId="30" xfId="0" applyNumberFormat="1" applyFill="1" applyBorder="1" applyAlignment="1">
      <alignment horizontal="center"/>
    </xf>
    <xf numFmtId="165" fontId="0" fillId="34" borderId="33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2" fillId="34" borderId="39" xfId="0" applyNumberFormat="1" applyFont="1" applyFill="1" applyBorder="1" applyAlignment="1">
      <alignment horizontal="center"/>
    </xf>
    <xf numFmtId="170" fontId="2" fillId="34" borderId="40" xfId="0" applyNumberFormat="1" applyFon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170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left"/>
    </xf>
    <xf numFmtId="175" fontId="0" fillId="0" borderId="30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1" fillId="36" borderId="30" xfId="0" applyNumberFormat="1" applyFont="1" applyFill="1" applyBorder="1" applyAlignment="1">
      <alignment horizontal="center"/>
    </xf>
    <xf numFmtId="170" fontId="0" fillId="0" borderId="30" xfId="0" applyNumberFormat="1" applyBorder="1" applyAlignment="1">
      <alignment/>
    </xf>
    <xf numFmtId="0" fontId="0" fillId="33" borderId="16" xfId="0" applyFill="1" applyBorder="1" applyAlignment="1">
      <alignment horizontal="center"/>
    </xf>
    <xf numFmtId="175" fontId="0" fillId="33" borderId="16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44" xfId="0" applyFill="1" applyBorder="1" applyAlignment="1">
      <alignment horizontal="left"/>
    </xf>
    <xf numFmtId="0" fontId="0" fillId="34" borderId="45" xfId="0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2" fillId="0" borderId="14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457200</xdr:colOff>
      <xdr:row>5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66825"/>
          <a:ext cx="8286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866775</xdr:colOff>
      <xdr:row>5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266825"/>
          <a:ext cx="9534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19050</xdr:rowOff>
    </xdr:from>
    <xdr:to>
      <xdr:col>8</xdr:col>
      <xdr:colOff>447675</xdr:colOff>
      <xdr:row>80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87625"/>
          <a:ext cx="827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79</xdr:row>
      <xdr:rowOff>9525</xdr:rowOff>
    </xdr:from>
    <xdr:to>
      <xdr:col>11</xdr:col>
      <xdr:colOff>866775</xdr:colOff>
      <xdr:row>79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15278100"/>
          <a:ext cx="9525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175"/>
          <a:ext cx="4152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10</xdr:col>
      <xdr:colOff>809625</xdr:colOff>
      <xdr:row>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05925" y="2162175"/>
          <a:ext cx="800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457200</xdr:colOff>
      <xdr:row>5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66825"/>
          <a:ext cx="8286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866775</xdr:colOff>
      <xdr:row>5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266825"/>
          <a:ext cx="9534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8</xdr:col>
      <xdr:colOff>447675</xdr:colOff>
      <xdr:row>23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0"/>
          <a:ext cx="827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9525</xdr:rowOff>
    </xdr:from>
    <xdr:to>
      <xdr:col>11</xdr:col>
      <xdr:colOff>866775</xdr:colOff>
      <xdr:row>23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143500"/>
          <a:ext cx="9525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175"/>
          <a:ext cx="4152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10</xdr:col>
      <xdr:colOff>809625</xdr:colOff>
      <xdr:row>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05925" y="2162175"/>
          <a:ext cx="800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457200</xdr:colOff>
      <xdr:row>5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66825"/>
          <a:ext cx="8286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866775</xdr:colOff>
      <xdr:row>5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266825"/>
          <a:ext cx="9534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8</xdr:col>
      <xdr:colOff>447675</xdr:colOff>
      <xdr:row>27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67400"/>
          <a:ext cx="827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9525</xdr:rowOff>
    </xdr:from>
    <xdr:to>
      <xdr:col>11</xdr:col>
      <xdr:colOff>866775</xdr:colOff>
      <xdr:row>27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867400"/>
          <a:ext cx="9525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175"/>
          <a:ext cx="4152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10</xdr:col>
      <xdr:colOff>809625</xdr:colOff>
      <xdr:row>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05925" y="2162175"/>
          <a:ext cx="800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457200</xdr:colOff>
      <xdr:row>5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66825"/>
          <a:ext cx="8286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866775</xdr:colOff>
      <xdr:row>5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266825"/>
          <a:ext cx="9534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8</xdr:col>
      <xdr:colOff>447675</xdr:colOff>
      <xdr:row>32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72275"/>
          <a:ext cx="827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9525</xdr:rowOff>
    </xdr:from>
    <xdr:to>
      <xdr:col>11</xdr:col>
      <xdr:colOff>866775</xdr:colOff>
      <xdr:row>32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6772275"/>
          <a:ext cx="9525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175"/>
          <a:ext cx="4152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10</xdr:col>
      <xdr:colOff>809625</xdr:colOff>
      <xdr:row>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05925" y="2162175"/>
          <a:ext cx="800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457200</xdr:colOff>
      <xdr:row>5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66825"/>
          <a:ext cx="8286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866775</xdr:colOff>
      <xdr:row>5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266825"/>
          <a:ext cx="9534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8</xdr:col>
      <xdr:colOff>447675</xdr:colOff>
      <xdr:row>27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67400"/>
          <a:ext cx="827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9525</xdr:rowOff>
    </xdr:from>
    <xdr:to>
      <xdr:col>11</xdr:col>
      <xdr:colOff>866775</xdr:colOff>
      <xdr:row>27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867400"/>
          <a:ext cx="9525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175"/>
          <a:ext cx="4152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10</xdr:col>
      <xdr:colOff>809625</xdr:colOff>
      <xdr:row>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05925" y="2162175"/>
          <a:ext cx="800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="97" zoomScaleNormal="97" zoomScalePageLayoutView="0" workbookViewId="0" topLeftCell="A67">
      <selection activeCell="A89" sqref="A89:G89"/>
    </sheetView>
  </sheetViews>
  <sheetFormatPr defaultColWidth="9.140625" defaultRowHeight="12.75"/>
  <cols>
    <col min="1" max="1" width="20.7109375" style="0" bestFit="1" customWidth="1"/>
    <col min="2" max="2" width="16.57421875" style="0" bestFit="1" customWidth="1"/>
    <col min="3" max="3" width="13.00390625" style="0" customWidth="1"/>
    <col min="4" max="4" width="12.140625" style="0" customWidth="1"/>
    <col min="5" max="5" width="14.421875" style="0" customWidth="1"/>
    <col min="6" max="6" width="18.57421875" style="0" customWidth="1"/>
    <col min="7" max="7" width="11.28125" style="0" customWidth="1"/>
    <col min="8" max="8" width="10.7109375" style="0" customWidth="1"/>
    <col min="9" max="9" width="9.8515625" style="0" customWidth="1"/>
    <col min="10" max="11" width="12.140625" style="0" customWidth="1"/>
    <col min="12" max="12" width="13.28125" style="0" customWidth="1"/>
  </cols>
  <sheetData>
    <row r="1" spans="1:12" ht="30.75">
      <c r="A1" s="3"/>
      <c r="B1" s="4"/>
      <c r="C1" s="84" t="s">
        <v>116</v>
      </c>
      <c r="D1" s="85"/>
      <c r="E1" s="85"/>
      <c r="F1" s="85"/>
      <c r="G1" s="72"/>
      <c r="H1" s="72"/>
      <c r="I1" s="72"/>
      <c r="J1" s="72"/>
      <c r="K1" s="72"/>
      <c r="L1" s="73"/>
    </row>
    <row r="2" spans="1:12" ht="16.5" customHeight="1">
      <c r="A2" s="5"/>
      <c r="B2" s="6"/>
      <c r="C2" s="82" t="s">
        <v>0</v>
      </c>
      <c r="D2" s="83"/>
      <c r="E2" s="83"/>
      <c r="F2" s="83"/>
      <c r="G2" s="74"/>
      <c r="H2" s="74"/>
      <c r="I2" s="74"/>
      <c r="J2" s="74"/>
      <c r="K2" s="74"/>
      <c r="L2" s="75"/>
    </row>
    <row r="3" spans="1:12" ht="21.75" customHeight="1">
      <c r="A3" s="5"/>
      <c r="B3" s="6"/>
      <c r="C3" s="7" t="s">
        <v>1</v>
      </c>
      <c r="D3" s="76" t="s">
        <v>115</v>
      </c>
      <c r="E3" s="76"/>
      <c r="F3" s="76"/>
      <c r="G3" s="76"/>
      <c r="H3" s="76"/>
      <c r="I3" s="76"/>
      <c r="J3" s="76"/>
      <c r="K3" s="76"/>
      <c r="L3" s="77"/>
    </row>
    <row r="4" spans="1:12" ht="21.75" customHeight="1">
      <c r="A4" s="5"/>
      <c r="B4" s="6"/>
      <c r="C4" s="80" t="s">
        <v>11</v>
      </c>
      <c r="D4" s="81"/>
      <c r="E4" s="81"/>
      <c r="F4" s="81"/>
      <c r="G4" s="74"/>
      <c r="H4" s="74"/>
      <c r="I4" s="74"/>
      <c r="J4" s="74"/>
      <c r="K4" s="74"/>
      <c r="L4" s="75"/>
    </row>
    <row r="5" spans="1:12" ht="8.25" customHeight="1" thickBo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2" ht="23.2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48" customHeight="1" thickBot="1">
      <c r="A7" s="14" t="s">
        <v>2</v>
      </c>
      <c r="B7" s="15" t="s">
        <v>3</v>
      </c>
      <c r="C7" s="16" t="s">
        <v>19</v>
      </c>
      <c r="D7" s="16" t="s">
        <v>20</v>
      </c>
      <c r="E7" s="16" t="s">
        <v>21</v>
      </c>
      <c r="F7" s="16" t="s">
        <v>22</v>
      </c>
      <c r="G7" s="16" t="s">
        <v>4</v>
      </c>
      <c r="H7" s="16" t="s">
        <v>5</v>
      </c>
      <c r="I7" s="17" t="s">
        <v>6</v>
      </c>
      <c r="J7" s="16" t="s">
        <v>7</v>
      </c>
      <c r="K7" s="17" t="s">
        <v>31</v>
      </c>
      <c r="L7" s="18" t="s">
        <v>23</v>
      </c>
    </row>
    <row r="8" spans="1:12" ht="20.25" customHeight="1" thickTop="1">
      <c r="A8" s="19"/>
      <c r="B8" s="20"/>
      <c r="C8" s="20"/>
      <c r="D8" s="21"/>
      <c r="E8" s="78" t="s">
        <v>8</v>
      </c>
      <c r="F8" s="79"/>
      <c r="G8" s="22">
        <v>8</v>
      </c>
      <c r="H8" s="22">
        <v>3.6</v>
      </c>
      <c r="I8" s="22">
        <v>60</v>
      </c>
      <c r="J8" s="62">
        <v>1.27</v>
      </c>
      <c r="K8" s="61"/>
      <c r="L8" s="23"/>
    </row>
    <row r="9" spans="1:16" ht="14.25">
      <c r="A9" s="56" t="s">
        <v>35</v>
      </c>
      <c r="B9" s="65" t="s">
        <v>49</v>
      </c>
      <c r="C9" s="66">
        <v>243.7</v>
      </c>
      <c r="D9" s="67">
        <v>1783.78</v>
      </c>
      <c r="E9" s="66">
        <v>58.5</v>
      </c>
      <c r="F9" s="66">
        <v>18.6</v>
      </c>
      <c r="G9" s="66">
        <v>6.8</v>
      </c>
      <c r="H9" s="66">
        <v>3.5</v>
      </c>
      <c r="I9" s="66">
        <v>61.9</v>
      </c>
      <c r="J9" s="64">
        <v>1.26</v>
      </c>
      <c r="K9" s="51">
        <v>2.9227859999999994</v>
      </c>
      <c r="L9" s="68">
        <f aca="true" t="shared" si="0" ref="L9:L40">ROUND($J$87+($J$88*(H9-$H$8)*(56/100))+(($N$87-((O9*$J$87/56)+((2000-O9)*($J$90/2000))))*(56/O9)),2)</f>
        <v>4.11</v>
      </c>
      <c r="O9" s="24">
        <f aca="true" t="shared" si="1" ref="O9:O40">(2000)*((0.01*$N$90)-0.48)/((0.01*G9)-0.48)</f>
        <v>1553.398058252427</v>
      </c>
      <c r="P9" s="24"/>
    </row>
    <row r="10" spans="1:16" ht="14.25">
      <c r="A10" s="56" t="s">
        <v>44</v>
      </c>
      <c r="B10" s="65" t="s">
        <v>67</v>
      </c>
      <c r="C10" s="66">
        <v>236.7</v>
      </c>
      <c r="D10" s="67">
        <v>1674.68</v>
      </c>
      <c r="E10" s="66">
        <v>56.1</v>
      </c>
      <c r="F10" s="66">
        <v>23.5</v>
      </c>
      <c r="G10" s="66">
        <v>5.8</v>
      </c>
      <c r="H10" s="66">
        <v>3.9</v>
      </c>
      <c r="I10" s="66">
        <v>61.7</v>
      </c>
      <c r="J10" s="64">
        <v>1.27</v>
      </c>
      <c r="K10" s="51">
        <v>2.9734119999999997</v>
      </c>
      <c r="L10" s="68">
        <f t="shared" si="0"/>
        <v>3.97</v>
      </c>
      <c r="O10" s="24">
        <f t="shared" si="1"/>
        <v>1516.5876777251183</v>
      </c>
      <c r="P10" s="24"/>
    </row>
    <row r="11" spans="1:16" ht="14.25">
      <c r="A11" s="56" t="s">
        <v>65</v>
      </c>
      <c r="B11" s="65" t="s">
        <v>81</v>
      </c>
      <c r="C11" s="66">
        <v>231.2</v>
      </c>
      <c r="D11" s="67">
        <v>1663.46</v>
      </c>
      <c r="E11" s="66">
        <v>59.5</v>
      </c>
      <c r="F11" s="66">
        <v>21.1</v>
      </c>
      <c r="G11" s="66">
        <v>6.6</v>
      </c>
      <c r="H11" s="66">
        <v>3.4</v>
      </c>
      <c r="I11" s="66">
        <v>61.6</v>
      </c>
      <c r="J11" s="64">
        <v>1.25</v>
      </c>
      <c r="K11" s="51">
        <v>2.9343709999999996</v>
      </c>
      <c r="L11" s="68">
        <f t="shared" si="0"/>
        <v>4.04</v>
      </c>
      <c r="O11" s="24">
        <f t="shared" si="1"/>
        <v>1545.893719806763</v>
      </c>
      <c r="P11" s="24"/>
    </row>
    <row r="12" spans="1:16" ht="14.25">
      <c r="A12" s="56" t="s">
        <v>55</v>
      </c>
      <c r="B12" s="65" t="s">
        <v>59</v>
      </c>
      <c r="C12" s="66">
        <v>228.7</v>
      </c>
      <c r="D12" s="67">
        <v>1626.19</v>
      </c>
      <c r="E12" s="66">
        <v>56</v>
      </c>
      <c r="F12" s="66">
        <v>22.8</v>
      </c>
      <c r="G12" s="66">
        <v>5.9</v>
      </c>
      <c r="H12" s="66">
        <v>3.7</v>
      </c>
      <c r="I12" s="66">
        <v>60.6</v>
      </c>
      <c r="J12" s="64">
        <v>1.24</v>
      </c>
      <c r="K12" s="51">
        <v>2.9672819999999995</v>
      </c>
      <c r="L12" s="68">
        <f t="shared" si="0"/>
        <v>3.95</v>
      </c>
      <c r="O12" s="24">
        <f t="shared" si="1"/>
        <v>1520.190023752969</v>
      </c>
      <c r="P12" s="24"/>
    </row>
    <row r="13" spans="1:16" ht="14.25">
      <c r="A13" s="56" t="s">
        <v>52</v>
      </c>
      <c r="B13" s="65" t="s">
        <v>53</v>
      </c>
      <c r="C13" s="66">
        <v>227.5</v>
      </c>
      <c r="D13" s="67">
        <v>1567.22</v>
      </c>
      <c r="E13" s="66">
        <v>59.1</v>
      </c>
      <c r="F13" s="66">
        <v>27.2</v>
      </c>
      <c r="G13" s="66">
        <v>6.5</v>
      </c>
      <c r="H13" s="66">
        <v>3.8</v>
      </c>
      <c r="I13" s="66">
        <v>60.1</v>
      </c>
      <c r="J13" s="64">
        <v>1.26</v>
      </c>
      <c r="K13" s="51">
        <v>2.934579</v>
      </c>
      <c r="L13" s="68">
        <f t="shared" si="0"/>
        <v>4.11</v>
      </c>
      <c r="O13" s="24">
        <f t="shared" si="1"/>
        <v>1542.168674698795</v>
      </c>
      <c r="P13" s="24"/>
    </row>
    <row r="14" spans="1:16" ht="14.25">
      <c r="A14" s="56" t="s">
        <v>50</v>
      </c>
      <c r="B14" s="65" t="s">
        <v>51</v>
      </c>
      <c r="C14" s="66">
        <v>227.3</v>
      </c>
      <c r="D14" s="67">
        <v>1590.97</v>
      </c>
      <c r="E14" s="66">
        <v>56.5</v>
      </c>
      <c r="F14" s="66">
        <v>25</v>
      </c>
      <c r="G14" s="66">
        <v>6.5</v>
      </c>
      <c r="H14" s="66">
        <v>3.6</v>
      </c>
      <c r="I14" s="66">
        <v>61.2</v>
      </c>
      <c r="J14" s="64">
        <v>1.27</v>
      </c>
      <c r="K14" s="51">
        <v>2.939211</v>
      </c>
      <c r="L14" s="68">
        <f t="shared" si="0"/>
        <v>4.06</v>
      </c>
      <c r="O14" s="24">
        <f t="shared" si="1"/>
        <v>1542.168674698795</v>
      </c>
      <c r="P14" s="24"/>
    </row>
    <row r="15" spans="1:16" ht="14.25">
      <c r="A15" s="56" t="s">
        <v>40</v>
      </c>
      <c r="B15" s="65" t="s">
        <v>47</v>
      </c>
      <c r="C15" s="66">
        <v>227.2</v>
      </c>
      <c r="D15" s="67">
        <v>1647.28</v>
      </c>
      <c r="E15" s="66">
        <v>55.3</v>
      </c>
      <c r="F15" s="66">
        <v>20</v>
      </c>
      <c r="G15" s="66">
        <v>6.8</v>
      </c>
      <c r="H15" s="66">
        <v>3.2</v>
      </c>
      <c r="I15" s="66">
        <v>62.1</v>
      </c>
      <c r="J15" s="64">
        <v>1.25</v>
      </c>
      <c r="K15" s="51">
        <v>2.9265089999999994</v>
      </c>
      <c r="L15" s="68">
        <f t="shared" si="0"/>
        <v>4.04</v>
      </c>
      <c r="O15" s="24">
        <f t="shared" si="1"/>
        <v>1553.398058252427</v>
      </c>
      <c r="P15" s="24"/>
    </row>
    <row r="16" spans="1:16" ht="14.25">
      <c r="A16" s="56" t="s">
        <v>63</v>
      </c>
      <c r="B16" s="65" t="s">
        <v>64</v>
      </c>
      <c r="C16" s="66">
        <v>226.7</v>
      </c>
      <c r="D16" s="67">
        <v>1575.45</v>
      </c>
      <c r="E16" s="66">
        <v>58.8</v>
      </c>
      <c r="F16" s="66">
        <v>26</v>
      </c>
      <c r="G16" s="66">
        <v>6</v>
      </c>
      <c r="H16" s="66">
        <v>3.8</v>
      </c>
      <c r="I16" s="66">
        <v>61.1</v>
      </c>
      <c r="J16" s="64">
        <v>1.26</v>
      </c>
      <c r="K16" s="51">
        <v>2.9625889999999995</v>
      </c>
      <c r="L16" s="68">
        <f t="shared" si="0"/>
        <v>4</v>
      </c>
      <c r="O16" s="24">
        <f t="shared" si="1"/>
        <v>1523.8095238095236</v>
      </c>
      <c r="P16" s="24"/>
    </row>
    <row r="17" spans="1:16" ht="14.25">
      <c r="A17" s="56" t="s">
        <v>65</v>
      </c>
      <c r="B17" s="65" t="s">
        <v>66</v>
      </c>
      <c r="C17" s="66">
        <v>225.5</v>
      </c>
      <c r="D17" s="67">
        <v>1582.88</v>
      </c>
      <c r="E17" s="66">
        <v>56.4</v>
      </c>
      <c r="F17" s="66">
        <v>24.6</v>
      </c>
      <c r="G17" s="66">
        <v>6.4</v>
      </c>
      <c r="H17" s="66">
        <v>3.5</v>
      </c>
      <c r="I17" s="66">
        <v>60.5</v>
      </c>
      <c r="J17" s="64">
        <v>1.23</v>
      </c>
      <c r="K17" s="51">
        <v>2.9413239999999994</v>
      </c>
      <c r="L17" s="68">
        <f t="shared" si="0"/>
        <v>4.02</v>
      </c>
      <c r="O17" s="24">
        <f t="shared" si="1"/>
        <v>1538.4615384615383</v>
      </c>
      <c r="P17" s="24"/>
    </row>
    <row r="18" spans="1:16" ht="14.25">
      <c r="A18" s="56" t="s">
        <v>60</v>
      </c>
      <c r="B18" s="65">
        <v>3322</v>
      </c>
      <c r="C18" s="66">
        <v>225.4</v>
      </c>
      <c r="D18" s="67">
        <v>1573.32</v>
      </c>
      <c r="E18" s="66">
        <v>57.2</v>
      </c>
      <c r="F18" s="66">
        <v>25.4</v>
      </c>
      <c r="G18" s="66">
        <v>6.3</v>
      </c>
      <c r="H18" s="66">
        <v>3.5</v>
      </c>
      <c r="I18" s="66">
        <v>61.2</v>
      </c>
      <c r="J18" s="64">
        <v>1.26</v>
      </c>
      <c r="K18" s="51">
        <v>2.9507959999999995</v>
      </c>
      <c r="L18" s="68">
        <f t="shared" si="0"/>
        <v>3.99</v>
      </c>
      <c r="O18" s="24">
        <f t="shared" si="1"/>
        <v>1534.7721822541964</v>
      </c>
      <c r="P18" s="24"/>
    </row>
    <row r="19" spans="1:16" ht="14.25">
      <c r="A19" s="56" t="s">
        <v>55</v>
      </c>
      <c r="B19" s="65" t="s">
        <v>56</v>
      </c>
      <c r="C19" s="66">
        <v>224.9</v>
      </c>
      <c r="D19" s="67">
        <v>1586.89</v>
      </c>
      <c r="E19" s="66">
        <v>57.2</v>
      </c>
      <c r="F19" s="66">
        <v>23.9</v>
      </c>
      <c r="G19" s="66">
        <v>6.5</v>
      </c>
      <c r="H19" s="66">
        <v>3.4</v>
      </c>
      <c r="I19" s="66">
        <v>61.8</v>
      </c>
      <c r="J19" s="64">
        <v>1.26</v>
      </c>
      <c r="K19" s="51">
        <v>2.9412629999999997</v>
      </c>
      <c r="L19" s="68">
        <f t="shared" si="0"/>
        <v>4.02</v>
      </c>
      <c r="O19" s="24">
        <f t="shared" si="1"/>
        <v>1542.168674698795</v>
      </c>
      <c r="P19" s="24"/>
    </row>
    <row r="20" spans="1:16" ht="14.25">
      <c r="A20" s="56" t="s">
        <v>40</v>
      </c>
      <c r="B20" s="65" t="s">
        <v>48</v>
      </c>
      <c r="C20" s="66">
        <v>223.1</v>
      </c>
      <c r="D20" s="67">
        <v>1634.24</v>
      </c>
      <c r="E20" s="66">
        <v>58.9</v>
      </c>
      <c r="F20" s="66">
        <v>18.5</v>
      </c>
      <c r="G20" s="66">
        <v>6.1</v>
      </c>
      <c r="H20" s="66">
        <v>3.6</v>
      </c>
      <c r="I20" s="66">
        <v>61.7</v>
      </c>
      <c r="J20" s="64">
        <v>1.24</v>
      </c>
      <c r="K20" s="51">
        <v>2.9577489999999997</v>
      </c>
      <c r="L20" s="68">
        <f t="shared" si="0"/>
        <v>3.97</v>
      </c>
      <c r="O20" s="24">
        <f t="shared" si="1"/>
        <v>1527.4463007159902</v>
      </c>
      <c r="P20" s="24"/>
    </row>
    <row r="21" spans="1:16" ht="14.25">
      <c r="A21" s="56" t="s">
        <v>50</v>
      </c>
      <c r="B21" s="65" t="s">
        <v>97</v>
      </c>
      <c r="C21" s="66">
        <v>221.9</v>
      </c>
      <c r="D21" s="67">
        <v>1612.98</v>
      </c>
      <c r="E21" s="66">
        <v>59.2</v>
      </c>
      <c r="F21" s="66">
        <v>19.6</v>
      </c>
      <c r="G21" s="66">
        <v>6.7</v>
      </c>
      <c r="H21" s="66">
        <v>3.5</v>
      </c>
      <c r="I21" s="66">
        <v>61.8</v>
      </c>
      <c r="J21" s="64">
        <v>1.26</v>
      </c>
      <c r="K21" s="51">
        <v>2.9283879999999995</v>
      </c>
      <c r="L21" s="68">
        <f t="shared" si="0"/>
        <v>4.08</v>
      </c>
      <c r="O21" s="24">
        <f t="shared" si="1"/>
        <v>1549.6368038740918</v>
      </c>
      <c r="P21" s="24"/>
    </row>
    <row r="22" spans="1:16" ht="14.25">
      <c r="A22" s="56" t="s">
        <v>39</v>
      </c>
      <c r="B22" s="65" t="s">
        <v>62</v>
      </c>
      <c r="C22" s="66">
        <v>221.5</v>
      </c>
      <c r="D22" s="67">
        <v>1552.86</v>
      </c>
      <c r="E22" s="66">
        <v>56.5</v>
      </c>
      <c r="F22" s="66">
        <v>24.8</v>
      </c>
      <c r="G22" s="66">
        <v>5.8</v>
      </c>
      <c r="H22" s="66">
        <v>3.7</v>
      </c>
      <c r="I22" s="66">
        <v>61</v>
      </c>
      <c r="J22" s="64">
        <v>1.23</v>
      </c>
      <c r="K22" s="51">
        <v>2.9715939999999996</v>
      </c>
      <c r="L22" s="68">
        <f t="shared" si="0"/>
        <v>3.93</v>
      </c>
      <c r="O22" s="24">
        <f t="shared" si="1"/>
        <v>1516.5876777251183</v>
      </c>
      <c r="P22" s="24"/>
    </row>
    <row r="23" spans="1:16" ht="14.25">
      <c r="A23" s="56" t="s">
        <v>52</v>
      </c>
      <c r="B23" s="65" t="s">
        <v>68</v>
      </c>
      <c r="C23" s="66">
        <v>220.1</v>
      </c>
      <c r="D23" s="67">
        <v>1545.29</v>
      </c>
      <c r="E23" s="66">
        <v>55.4</v>
      </c>
      <c r="F23" s="66">
        <v>24.6</v>
      </c>
      <c r="G23" s="66">
        <v>6.4</v>
      </c>
      <c r="H23" s="66">
        <v>3.6</v>
      </c>
      <c r="I23" s="66">
        <v>60.7</v>
      </c>
      <c r="J23" s="64">
        <v>1.23</v>
      </c>
      <c r="K23" s="51">
        <v>2.9396529999999994</v>
      </c>
      <c r="L23" s="68">
        <f t="shared" si="0"/>
        <v>4.04</v>
      </c>
      <c r="O23" s="24">
        <f t="shared" si="1"/>
        <v>1538.4615384615383</v>
      </c>
      <c r="P23" s="24"/>
    </row>
    <row r="24" spans="1:16" ht="14.25">
      <c r="A24" s="56" t="s">
        <v>52</v>
      </c>
      <c r="B24" s="65" t="s">
        <v>54</v>
      </c>
      <c r="C24" s="66">
        <v>217.7</v>
      </c>
      <c r="D24" s="67">
        <v>1514.86</v>
      </c>
      <c r="E24" s="66">
        <v>57.7</v>
      </c>
      <c r="F24" s="66">
        <v>25.8</v>
      </c>
      <c r="G24" s="66">
        <v>5.4</v>
      </c>
      <c r="H24" s="66">
        <v>3.9</v>
      </c>
      <c r="I24" s="66">
        <v>63.5</v>
      </c>
      <c r="J24" s="64">
        <v>1.3</v>
      </c>
      <c r="K24" s="51">
        <v>2.9996899999999997</v>
      </c>
      <c r="L24" s="68">
        <f t="shared" si="0"/>
        <v>3.88</v>
      </c>
      <c r="O24" s="24">
        <f t="shared" si="1"/>
        <v>1502.3474178403753</v>
      </c>
      <c r="P24" s="24"/>
    </row>
    <row r="25" spans="1:16" ht="14.25">
      <c r="A25" s="56" t="s">
        <v>55</v>
      </c>
      <c r="B25" s="65" t="s">
        <v>80</v>
      </c>
      <c r="C25" s="66">
        <v>217.7</v>
      </c>
      <c r="D25" s="67">
        <v>1584.71</v>
      </c>
      <c r="E25" s="66">
        <v>54.1</v>
      </c>
      <c r="F25" s="66">
        <v>19.4</v>
      </c>
      <c r="G25" s="66">
        <v>6.1</v>
      </c>
      <c r="H25" s="66">
        <v>3.4</v>
      </c>
      <c r="I25" s="66">
        <v>62</v>
      </c>
      <c r="J25" s="64">
        <v>1.23</v>
      </c>
      <c r="K25" s="51">
        <v>2.9598009999999997</v>
      </c>
      <c r="L25" s="68">
        <f t="shared" si="0"/>
        <v>3.93</v>
      </c>
      <c r="O25" s="24">
        <f t="shared" si="1"/>
        <v>1527.4463007159902</v>
      </c>
      <c r="P25" s="24"/>
    </row>
    <row r="26" spans="1:16" ht="14.25">
      <c r="A26" s="56" t="s">
        <v>44</v>
      </c>
      <c r="B26" s="65" t="s">
        <v>45</v>
      </c>
      <c r="C26" s="66">
        <v>215.4</v>
      </c>
      <c r="D26" s="67">
        <v>1562.68</v>
      </c>
      <c r="E26" s="66">
        <v>58.2</v>
      </c>
      <c r="F26" s="66">
        <v>19.9</v>
      </c>
      <c r="G26" s="66">
        <v>7.3</v>
      </c>
      <c r="H26" s="66">
        <v>3.7</v>
      </c>
      <c r="I26" s="66">
        <v>61.4</v>
      </c>
      <c r="J26" s="64">
        <v>1.29</v>
      </c>
      <c r="K26" s="51">
        <v>2.895304</v>
      </c>
      <c r="L26" s="68">
        <f t="shared" si="0"/>
        <v>4.27</v>
      </c>
      <c r="O26" s="24">
        <f t="shared" si="1"/>
        <v>1572.4815724815724</v>
      </c>
      <c r="P26" s="24"/>
    </row>
    <row r="27" spans="1:16" ht="14.25">
      <c r="A27" s="56" t="s">
        <v>35</v>
      </c>
      <c r="B27" s="65" t="s">
        <v>36</v>
      </c>
      <c r="C27" s="66">
        <v>212</v>
      </c>
      <c r="D27" s="67">
        <v>1487</v>
      </c>
      <c r="E27" s="66">
        <v>55.4</v>
      </c>
      <c r="F27" s="66">
        <v>24.7</v>
      </c>
      <c r="G27" s="66">
        <v>6.4</v>
      </c>
      <c r="H27" s="66">
        <v>3.4</v>
      </c>
      <c r="I27" s="66">
        <v>61.6</v>
      </c>
      <c r="J27" s="64">
        <v>1.26</v>
      </c>
      <c r="K27" s="51">
        <v>2.9468649999999994</v>
      </c>
      <c r="L27" s="68">
        <f t="shared" si="0"/>
        <v>3.99</v>
      </c>
      <c r="O27" s="24">
        <f t="shared" si="1"/>
        <v>1538.4615384615383</v>
      </c>
      <c r="P27" s="24"/>
    </row>
    <row r="28" spans="1:16" ht="14.25">
      <c r="A28" s="56" t="s">
        <v>37</v>
      </c>
      <c r="B28" s="65" t="s">
        <v>94</v>
      </c>
      <c r="C28" s="66">
        <v>211.3</v>
      </c>
      <c r="D28" s="67">
        <v>1509.56</v>
      </c>
      <c r="E28" s="66">
        <v>62.4</v>
      </c>
      <c r="F28" s="66">
        <v>22.1</v>
      </c>
      <c r="G28" s="66">
        <v>6.5</v>
      </c>
      <c r="H28" s="66">
        <v>3.5</v>
      </c>
      <c r="I28" s="66">
        <v>61.3</v>
      </c>
      <c r="J28" s="64">
        <v>1.25</v>
      </c>
      <c r="K28" s="51">
        <v>2.9383019999999997</v>
      </c>
      <c r="L28" s="68">
        <f t="shared" si="0"/>
        <v>4.04</v>
      </c>
      <c r="O28" s="24">
        <f t="shared" si="1"/>
        <v>1542.168674698795</v>
      </c>
      <c r="P28" s="24"/>
    </row>
    <row r="29" spans="1:16" ht="14.25">
      <c r="A29" s="56" t="s">
        <v>57</v>
      </c>
      <c r="B29" s="65" t="s">
        <v>58</v>
      </c>
      <c r="C29" s="66">
        <v>211.1</v>
      </c>
      <c r="D29" s="67">
        <v>1482.14</v>
      </c>
      <c r="E29" s="66">
        <v>58.4</v>
      </c>
      <c r="F29" s="66">
        <v>24.6</v>
      </c>
      <c r="G29" s="66">
        <v>6.2</v>
      </c>
      <c r="H29" s="66">
        <v>3.8</v>
      </c>
      <c r="I29" s="66">
        <v>61.1</v>
      </c>
      <c r="J29" s="64">
        <v>1.26</v>
      </c>
      <c r="K29" s="51">
        <v>2.9513849999999997</v>
      </c>
      <c r="L29" s="68">
        <f t="shared" si="0"/>
        <v>4.04</v>
      </c>
      <c r="O29" s="24">
        <f t="shared" si="1"/>
        <v>1531.1004784688994</v>
      </c>
      <c r="P29" s="24"/>
    </row>
    <row r="30" spans="1:16" ht="14.25">
      <c r="A30" s="56" t="s">
        <v>65</v>
      </c>
      <c r="B30" s="65" t="s">
        <v>88</v>
      </c>
      <c r="C30" s="66">
        <v>208.9</v>
      </c>
      <c r="D30" s="67">
        <v>1513.59</v>
      </c>
      <c r="E30" s="66">
        <v>57.3</v>
      </c>
      <c r="F30" s="66">
        <v>20.1</v>
      </c>
      <c r="G30" s="66">
        <v>6.6</v>
      </c>
      <c r="H30" s="66">
        <v>3.3</v>
      </c>
      <c r="I30" s="66">
        <v>61.9</v>
      </c>
      <c r="J30" s="64">
        <v>1.26</v>
      </c>
      <c r="K30" s="51">
        <v>2.9373319999999996</v>
      </c>
      <c r="L30" s="68">
        <f t="shared" si="0"/>
        <v>4.02</v>
      </c>
      <c r="O30" s="24">
        <f t="shared" si="1"/>
        <v>1545.893719806763</v>
      </c>
      <c r="P30" s="24"/>
    </row>
    <row r="31" spans="1:16" ht="14.25">
      <c r="A31" s="56" t="s">
        <v>52</v>
      </c>
      <c r="B31" s="65" t="s">
        <v>93</v>
      </c>
      <c r="C31" s="66">
        <v>208.9</v>
      </c>
      <c r="D31" s="67">
        <v>1501.88</v>
      </c>
      <c r="E31" s="66">
        <v>54.6</v>
      </c>
      <c r="F31" s="66">
        <v>21.2</v>
      </c>
      <c r="G31" s="66">
        <v>5.9</v>
      </c>
      <c r="H31" s="66">
        <v>3.4</v>
      </c>
      <c r="I31" s="66">
        <v>61.5</v>
      </c>
      <c r="J31" s="64">
        <v>1.19</v>
      </c>
      <c r="K31" s="51">
        <v>2.9658449999999994</v>
      </c>
      <c r="L31" s="68">
        <f t="shared" si="0"/>
        <v>3.88</v>
      </c>
      <c r="O31" s="24">
        <f t="shared" si="1"/>
        <v>1520.190023752969</v>
      </c>
      <c r="P31" s="24"/>
    </row>
    <row r="32" spans="1:16" ht="14.25">
      <c r="A32" s="56" t="s">
        <v>69</v>
      </c>
      <c r="B32" s="65" t="s">
        <v>78</v>
      </c>
      <c r="C32" s="66">
        <v>208.8</v>
      </c>
      <c r="D32" s="67">
        <v>1479.3</v>
      </c>
      <c r="E32" s="66">
        <v>57.1</v>
      </c>
      <c r="F32" s="66">
        <v>23.3</v>
      </c>
      <c r="G32" s="66">
        <v>6.2</v>
      </c>
      <c r="H32" s="66">
        <v>3.3</v>
      </c>
      <c r="I32" s="66">
        <v>61.1</v>
      </c>
      <c r="J32" s="64">
        <v>1.22</v>
      </c>
      <c r="K32" s="51">
        <v>2.9545799999999995</v>
      </c>
      <c r="L32" s="68">
        <f t="shared" si="0"/>
        <v>3.93</v>
      </c>
      <c r="O32" s="24">
        <f t="shared" si="1"/>
        <v>1531.1004784688994</v>
      </c>
      <c r="P32" s="24"/>
    </row>
    <row r="33" spans="1:16" ht="14.25">
      <c r="A33" s="56" t="s">
        <v>39</v>
      </c>
      <c r="B33" s="65" t="s">
        <v>91</v>
      </c>
      <c r="C33" s="66">
        <v>207.6</v>
      </c>
      <c r="D33" s="67">
        <v>1509.98</v>
      </c>
      <c r="E33" s="66">
        <v>54.1</v>
      </c>
      <c r="F33" s="66">
        <v>19.5</v>
      </c>
      <c r="G33" s="66">
        <v>6.6</v>
      </c>
      <c r="H33" s="66">
        <v>3.7</v>
      </c>
      <c r="I33" s="66">
        <v>61.3</v>
      </c>
      <c r="J33" s="64">
        <v>1.25</v>
      </c>
      <c r="K33" s="51">
        <v>2.9293579999999997</v>
      </c>
      <c r="L33" s="68">
        <f t="shared" si="0"/>
        <v>4.11</v>
      </c>
      <c r="O33" s="24">
        <f t="shared" si="1"/>
        <v>1545.893719806763</v>
      </c>
      <c r="P33" s="24"/>
    </row>
    <row r="34" spans="1:16" ht="14.25">
      <c r="A34" s="56" t="s">
        <v>37</v>
      </c>
      <c r="B34" s="65" t="s">
        <v>85</v>
      </c>
      <c r="C34" s="66">
        <v>207.5</v>
      </c>
      <c r="D34" s="67">
        <v>1474.98</v>
      </c>
      <c r="E34" s="66">
        <v>58</v>
      </c>
      <c r="F34" s="66">
        <v>22.8</v>
      </c>
      <c r="G34" s="66">
        <v>7.1</v>
      </c>
      <c r="H34" s="66">
        <v>3.2</v>
      </c>
      <c r="I34" s="66">
        <v>61.4</v>
      </c>
      <c r="J34" s="64">
        <v>1.26</v>
      </c>
      <c r="K34" s="51">
        <v>2.9109929999999995</v>
      </c>
      <c r="L34" s="68">
        <f t="shared" si="0"/>
        <v>4.11</v>
      </c>
      <c r="O34" s="24">
        <f t="shared" si="1"/>
        <v>1564.7921760391196</v>
      </c>
      <c r="P34" s="24"/>
    </row>
    <row r="35" spans="1:16" ht="14.25">
      <c r="A35" s="56" t="s">
        <v>55</v>
      </c>
      <c r="B35" s="65" t="s">
        <v>96</v>
      </c>
      <c r="C35" s="66">
        <v>207.5</v>
      </c>
      <c r="D35" s="67">
        <v>1504.36</v>
      </c>
      <c r="E35" s="66">
        <v>56.3</v>
      </c>
      <c r="F35" s="66">
        <v>20</v>
      </c>
      <c r="G35" s="66">
        <v>6.4</v>
      </c>
      <c r="H35" s="66">
        <v>3.4</v>
      </c>
      <c r="I35" s="66">
        <v>62.1</v>
      </c>
      <c r="J35" s="64">
        <v>1.25</v>
      </c>
      <c r="K35" s="51">
        <v>2.9455749999999994</v>
      </c>
      <c r="L35" s="68">
        <f t="shared" si="0"/>
        <v>3.99</v>
      </c>
      <c r="O35" s="24">
        <f t="shared" si="1"/>
        <v>1538.4615384615383</v>
      </c>
      <c r="P35" s="24"/>
    </row>
    <row r="36" spans="1:16" ht="14.25">
      <c r="A36" s="56" t="s">
        <v>60</v>
      </c>
      <c r="B36" s="65">
        <v>2293</v>
      </c>
      <c r="C36" s="66">
        <v>206.9</v>
      </c>
      <c r="D36" s="67">
        <v>1466.8</v>
      </c>
      <c r="E36" s="66">
        <v>54.1</v>
      </c>
      <c r="F36" s="66">
        <v>23.2</v>
      </c>
      <c r="G36" s="66">
        <v>6.4</v>
      </c>
      <c r="H36" s="66">
        <v>3.7</v>
      </c>
      <c r="I36" s="66">
        <v>60.5</v>
      </c>
      <c r="J36" s="64">
        <v>1.24</v>
      </c>
      <c r="K36" s="51">
        <v>2.9392719999999994</v>
      </c>
      <c r="L36" s="68">
        <f t="shared" si="0"/>
        <v>4.06</v>
      </c>
      <c r="O36" s="24">
        <f t="shared" si="1"/>
        <v>1538.4615384615383</v>
      </c>
      <c r="P36" s="24"/>
    </row>
    <row r="37" spans="1:16" ht="14.25">
      <c r="A37" s="56" t="s">
        <v>40</v>
      </c>
      <c r="B37" s="65" t="s">
        <v>42</v>
      </c>
      <c r="C37" s="66">
        <v>206.4</v>
      </c>
      <c r="D37" s="67">
        <v>1481.98</v>
      </c>
      <c r="E37" s="66">
        <v>59.2</v>
      </c>
      <c r="F37" s="66">
        <v>21.4</v>
      </c>
      <c r="G37" s="66">
        <v>6.4</v>
      </c>
      <c r="H37" s="66">
        <v>3.6</v>
      </c>
      <c r="I37" s="66">
        <v>61.3</v>
      </c>
      <c r="J37" s="64">
        <v>1.24</v>
      </c>
      <c r="K37" s="51">
        <v>2.9409429999999994</v>
      </c>
      <c r="L37" s="68">
        <f t="shared" si="0"/>
        <v>4.04</v>
      </c>
      <c r="O37" s="24">
        <f t="shared" si="1"/>
        <v>1538.4615384615383</v>
      </c>
      <c r="P37" s="24"/>
    </row>
    <row r="38" spans="1:16" ht="14.25">
      <c r="A38" s="56" t="s">
        <v>40</v>
      </c>
      <c r="B38" s="65" t="s">
        <v>46</v>
      </c>
      <c r="C38" s="66">
        <v>206.3</v>
      </c>
      <c r="D38" s="67">
        <v>1483.46</v>
      </c>
      <c r="E38" s="66">
        <v>58.2</v>
      </c>
      <c r="F38" s="66">
        <v>21.2</v>
      </c>
      <c r="G38" s="66">
        <v>6.7</v>
      </c>
      <c r="H38" s="66">
        <v>3.5</v>
      </c>
      <c r="I38" s="66">
        <v>61.7</v>
      </c>
      <c r="J38" s="64">
        <v>1.25</v>
      </c>
      <c r="K38" s="51">
        <v>2.9270979999999995</v>
      </c>
      <c r="L38" s="68">
        <f t="shared" si="0"/>
        <v>4.08</v>
      </c>
      <c r="O38" s="24">
        <f t="shared" si="1"/>
        <v>1549.6368038740918</v>
      </c>
      <c r="P38" s="24"/>
    </row>
    <row r="39" spans="1:16" ht="14.25">
      <c r="A39" s="56" t="s">
        <v>57</v>
      </c>
      <c r="B39" s="65" t="s">
        <v>87</v>
      </c>
      <c r="C39" s="66">
        <v>205.8</v>
      </c>
      <c r="D39" s="67">
        <v>1450.04</v>
      </c>
      <c r="E39" s="66">
        <v>59.9</v>
      </c>
      <c r="F39" s="66">
        <v>24.1</v>
      </c>
      <c r="G39" s="66">
        <v>6.2</v>
      </c>
      <c r="H39" s="66">
        <v>3.6</v>
      </c>
      <c r="I39" s="66">
        <v>62.1</v>
      </c>
      <c r="J39" s="64">
        <v>1.28</v>
      </c>
      <c r="K39" s="51">
        <v>2.9573069999999997</v>
      </c>
      <c r="L39" s="68">
        <f t="shared" si="0"/>
        <v>3.99</v>
      </c>
      <c r="O39" s="24">
        <f t="shared" si="1"/>
        <v>1531.1004784688994</v>
      </c>
      <c r="P39" s="24"/>
    </row>
    <row r="40" spans="1:16" ht="14.25">
      <c r="A40" s="56" t="s">
        <v>37</v>
      </c>
      <c r="B40" s="65" t="s">
        <v>102</v>
      </c>
      <c r="C40" s="66">
        <v>205.8</v>
      </c>
      <c r="D40" s="67">
        <v>1501.21</v>
      </c>
      <c r="E40" s="66">
        <v>60</v>
      </c>
      <c r="F40" s="66">
        <v>19.1</v>
      </c>
      <c r="G40" s="66">
        <v>6.8</v>
      </c>
      <c r="H40" s="66">
        <v>3.4</v>
      </c>
      <c r="I40" s="66">
        <v>62</v>
      </c>
      <c r="J40" s="64">
        <v>1.28</v>
      </c>
      <c r="K40" s="51">
        <v>2.9270369999999994</v>
      </c>
      <c r="L40" s="68">
        <f t="shared" si="0"/>
        <v>4.08</v>
      </c>
      <c r="O40" s="24">
        <f t="shared" si="1"/>
        <v>1553.398058252427</v>
      </c>
      <c r="P40" s="24"/>
    </row>
    <row r="41" spans="1:16" ht="14.25">
      <c r="A41" s="56" t="s">
        <v>44</v>
      </c>
      <c r="B41" s="65" t="s">
        <v>89</v>
      </c>
      <c r="C41" s="66">
        <v>205.2</v>
      </c>
      <c r="D41" s="67">
        <v>1474.36</v>
      </c>
      <c r="E41" s="66">
        <v>60.2</v>
      </c>
      <c r="F41" s="66">
        <v>21.3</v>
      </c>
      <c r="G41" s="66">
        <v>6.5</v>
      </c>
      <c r="H41" s="66">
        <v>3.4</v>
      </c>
      <c r="I41" s="66">
        <v>61.7</v>
      </c>
      <c r="J41" s="64">
        <v>1.25</v>
      </c>
      <c r="K41" s="51">
        <v>2.9399729999999997</v>
      </c>
      <c r="L41" s="68">
        <f aca="true" t="shared" si="2" ref="L41:L77">ROUND($J$87+($J$88*(H41-$H$8)*(56/100))+(($N$87-((O41*$J$87/56)+((2000-O41)*($J$90/2000))))*(56/O41)),2)</f>
        <v>4.02</v>
      </c>
      <c r="O41" s="24">
        <f aca="true" t="shared" si="3" ref="O41:O77">(2000)*((0.01*$N$90)-0.48)/((0.01*G41)-0.48)</f>
        <v>1542.168674698795</v>
      </c>
      <c r="P41" s="24"/>
    </row>
    <row r="42" spans="1:16" ht="14.25">
      <c r="A42" s="56" t="s">
        <v>73</v>
      </c>
      <c r="B42" s="65" t="s">
        <v>74</v>
      </c>
      <c r="C42" s="66">
        <v>204.9</v>
      </c>
      <c r="D42" s="67">
        <v>1441.55</v>
      </c>
      <c r="E42" s="66">
        <v>55.3</v>
      </c>
      <c r="F42" s="66">
        <v>24.3</v>
      </c>
      <c r="G42" s="66">
        <v>6</v>
      </c>
      <c r="H42" s="66">
        <v>3.9</v>
      </c>
      <c r="I42" s="66">
        <v>60.7</v>
      </c>
      <c r="J42" s="64">
        <v>1.23</v>
      </c>
      <c r="K42" s="51">
        <v>2.9570479999999995</v>
      </c>
      <c r="L42" s="68">
        <f t="shared" si="2"/>
        <v>4.02</v>
      </c>
      <c r="O42" s="24">
        <f t="shared" si="3"/>
        <v>1523.8095238095236</v>
      </c>
      <c r="P42" s="24"/>
    </row>
    <row r="43" spans="1:16" ht="14.25">
      <c r="A43" s="56" t="s">
        <v>35</v>
      </c>
      <c r="B43" s="65" t="s">
        <v>43</v>
      </c>
      <c r="C43" s="66">
        <v>204.6</v>
      </c>
      <c r="D43" s="67">
        <v>1441.5</v>
      </c>
      <c r="E43" s="66">
        <v>57.3</v>
      </c>
      <c r="F43" s="66">
        <v>24.1</v>
      </c>
      <c r="G43" s="66">
        <v>6.7</v>
      </c>
      <c r="H43" s="66">
        <v>3.7</v>
      </c>
      <c r="I43" s="66">
        <v>61.2</v>
      </c>
      <c r="J43" s="64">
        <v>1.27</v>
      </c>
      <c r="K43" s="51">
        <v>2.9263359999999996</v>
      </c>
      <c r="L43" s="68">
        <f t="shared" si="2"/>
        <v>4.13</v>
      </c>
      <c r="O43" s="24">
        <f t="shared" si="3"/>
        <v>1549.6368038740918</v>
      </c>
      <c r="P43" s="24"/>
    </row>
    <row r="44" spans="1:16" ht="14.25">
      <c r="A44" s="56" t="s">
        <v>39</v>
      </c>
      <c r="B44" s="65" t="s">
        <v>61</v>
      </c>
      <c r="C44" s="66">
        <v>203.9</v>
      </c>
      <c r="D44" s="67">
        <v>1418.16</v>
      </c>
      <c r="E44" s="66">
        <v>55.3</v>
      </c>
      <c r="F44" s="66">
        <v>25.9</v>
      </c>
      <c r="G44" s="66">
        <v>5.6</v>
      </c>
      <c r="H44" s="66">
        <v>3.6</v>
      </c>
      <c r="I44" s="66">
        <v>61.2</v>
      </c>
      <c r="J44" s="64">
        <v>1.24</v>
      </c>
      <c r="K44" s="51">
        <v>2.985759</v>
      </c>
      <c r="L44" s="68">
        <f t="shared" si="2"/>
        <v>3.86</v>
      </c>
      <c r="O44" s="24">
        <f t="shared" si="3"/>
        <v>1509.4339622641508</v>
      </c>
      <c r="P44" s="24"/>
    </row>
    <row r="45" spans="1:16" ht="14.25">
      <c r="A45" s="56" t="s">
        <v>69</v>
      </c>
      <c r="B45" s="65" t="s">
        <v>70</v>
      </c>
      <c r="C45" s="66">
        <v>202</v>
      </c>
      <c r="D45" s="67">
        <v>1470.61</v>
      </c>
      <c r="E45" s="66">
        <v>55.1</v>
      </c>
      <c r="F45" s="66">
        <v>19.4</v>
      </c>
      <c r="G45" s="66">
        <v>6.3</v>
      </c>
      <c r="H45" s="66">
        <v>3.6</v>
      </c>
      <c r="I45" s="66">
        <v>61.4</v>
      </c>
      <c r="J45" s="64">
        <v>1.23</v>
      </c>
      <c r="K45" s="51">
        <v>2.9452549999999995</v>
      </c>
      <c r="L45" s="68">
        <f t="shared" si="2"/>
        <v>4.02</v>
      </c>
      <c r="O45" s="24">
        <f t="shared" si="3"/>
        <v>1534.7721822541964</v>
      </c>
      <c r="P45" s="24"/>
    </row>
    <row r="46" spans="1:16" ht="14.25">
      <c r="A46" s="56" t="s">
        <v>65</v>
      </c>
      <c r="B46" s="65" t="s">
        <v>105</v>
      </c>
      <c r="C46" s="66">
        <v>201</v>
      </c>
      <c r="D46" s="67">
        <v>1480.62</v>
      </c>
      <c r="E46" s="66">
        <v>59.7</v>
      </c>
      <c r="F46" s="66">
        <v>17.7</v>
      </c>
      <c r="G46" s="66">
        <v>7.2</v>
      </c>
      <c r="H46" s="66">
        <v>3.5</v>
      </c>
      <c r="I46" s="66">
        <v>61.6</v>
      </c>
      <c r="J46" s="64">
        <v>1.29</v>
      </c>
      <c r="K46" s="51">
        <v>2.9042479999999995</v>
      </c>
      <c r="L46" s="68">
        <f t="shared" si="2"/>
        <v>4.2</v>
      </c>
      <c r="O46" s="24">
        <f t="shared" si="3"/>
        <v>1568.627450980392</v>
      </c>
      <c r="P46" s="24"/>
    </row>
    <row r="47" spans="1:16" ht="14.25">
      <c r="A47" s="56" t="s">
        <v>57</v>
      </c>
      <c r="B47" s="65" t="s">
        <v>92</v>
      </c>
      <c r="C47" s="66">
        <v>200.7</v>
      </c>
      <c r="D47" s="67">
        <v>1454.72</v>
      </c>
      <c r="E47" s="66">
        <v>59.3</v>
      </c>
      <c r="F47" s="66">
        <v>20</v>
      </c>
      <c r="G47" s="66">
        <v>6.2</v>
      </c>
      <c r="H47" s="66">
        <v>3.6</v>
      </c>
      <c r="I47" s="66">
        <v>61.8</v>
      </c>
      <c r="J47" s="64">
        <v>1.24</v>
      </c>
      <c r="K47" s="51">
        <v>2.9521469999999996</v>
      </c>
      <c r="L47" s="68">
        <f t="shared" si="2"/>
        <v>3.99</v>
      </c>
      <c r="O47" s="24">
        <f t="shared" si="3"/>
        <v>1531.1004784688994</v>
      </c>
      <c r="P47" s="24"/>
    </row>
    <row r="48" spans="1:16" ht="14.25">
      <c r="A48" s="56" t="s">
        <v>69</v>
      </c>
      <c r="B48" s="65" t="s">
        <v>104</v>
      </c>
      <c r="C48" s="66">
        <v>199.9</v>
      </c>
      <c r="D48" s="67">
        <v>1474.36</v>
      </c>
      <c r="E48" s="66">
        <v>55.6</v>
      </c>
      <c r="F48" s="66">
        <v>17.5</v>
      </c>
      <c r="G48" s="66">
        <v>6.8</v>
      </c>
      <c r="H48" s="66">
        <v>3.2</v>
      </c>
      <c r="I48" s="66">
        <v>61.8</v>
      </c>
      <c r="J48" s="64">
        <v>1.23</v>
      </c>
      <c r="K48" s="51">
        <v>2.9239289999999993</v>
      </c>
      <c r="L48" s="68">
        <f t="shared" si="2"/>
        <v>4.04</v>
      </c>
      <c r="O48" s="24">
        <f t="shared" si="3"/>
        <v>1553.398058252427</v>
      </c>
      <c r="P48" s="24"/>
    </row>
    <row r="49" spans="1:16" ht="14.25">
      <c r="A49" s="56" t="s">
        <v>55</v>
      </c>
      <c r="B49" s="65" t="s">
        <v>100</v>
      </c>
      <c r="C49" s="66">
        <v>199.4</v>
      </c>
      <c r="D49" s="67">
        <v>1462.83</v>
      </c>
      <c r="E49" s="66">
        <v>57.8</v>
      </c>
      <c r="F49" s="66">
        <v>18.3</v>
      </c>
      <c r="G49" s="66">
        <v>6.9</v>
      </c>
      <c r="H49" s="66">
        <v>3.5</v>
      </c>
      <c r="I49" s="66">
        <v>61</v>
      </c>
      <c r="J49" s="64">
        <v>1.23</v>
      </c>
      <c r="K49" s="51">
        <v>2.9133139999999997</v>
      </c>
      <c r="L49" s="68">
        <f t="shared" si="2"/>
        <v>4.13</v>
      </c>
      <c r="O49" s="24">
        <f t="shared" si="3"/>
        <v>1557.177615571776</v>
      </c>
      <c r="P49" s="24"/>
    </row>
    <row r="50" spans="1:16" ht="14.25">
      <c r="A50" s="56" t="s">
        <v>63</v>
      </c>
      <c r="B50" s="65" t="s">
        <v>95</v>
      </c>
      <c r="C50" s="66">
        <v>198.4</v>
      </c>
      <c r="D50" s="67">
        <v>1430.47</v>
      </c>
      <c r="E50" s="66">
        <v>56.5</v>
      </c>
      <c r="F50" s="66">
        <v>20.8</v>
      </c>
      <c r="G50" s="66">
        <v>6.4</v>
      </c>
      <c r="H50" s="66">
        <v>3.8</v>
      </c>
      <c r="I50" s="66">
        <v>61.3</v>
      </c>
      <c r="J50" s="64">
        <v>1.23</v>
      </c>
      <c r="K50" s="51">
        <v>2.9363109999999994</v>
      </c>
      <c r="L50" s="68">
        <f t="shared" si="2"/>
        <v>4.09</v>
      </c>
      <c r="O50" s="24">
        <f t="shared" si="3"/>
        <v>1538.4615384615383</v>
      </c>
      <c r="P50" s="24"/>
    </row>
    <row r="51" spans="1:16" ht="14.25">
      <c r="A51" s="56" t="s">
        <v>63</v>
      </c>
      <c r="B51" s="65" t="s">
        <v>72</v>
      </c>
      <c r="C51" s="66">
        <v>197.8</v>
      </c>
      <c r="D51" s="67">
        <v>1408.28</v>
      </c>
      <c r="E51" s="66">
        <v>54.9</v>
      </c>
      <c r="F51" s="66">
        <v>22.6</v>
      </c>
      <c r="G51" s="66">
        <v>6.4</v>
      </c>
      <c r="H51" s="66">
        <v>3.4</v>
      </c>
      <c r="I51" s="66">
        <v>61</v>
      </c>
      <c r="J51" s="64">
        <v>1.21</v>
      </c>
      <c r="K51" s="51">
        <v>2.9404149999999993</v>
      </c>
      <c r="L51" s="68">
        <f t="shared" si="2"/>
        <v>3.99</v>
      </c>
      <c r="O51" s="24">
        <f t="shared" si="3"/>
        <v>1538.4615384615383</v>
      </c>
      <c r="P51" s="24"/>
    </row>
    <row r="52" spans="1:16" ht="14.25">
      <c r="A52" s="56" t="s">
        <v>40</v>
      </c>
      <c r="B52" s="65" t="s">
        <v>90</v>
      </c>
      <c r="C52" s="66">
        <v>197.7</v>
      </c>
      <c r="D52" s="67">
        <v>1461.13</v>
      </c>
      <c r="E52" s="66">
        <v>56.6</v>
      </c>
      <c r="F52" s="66">
        <v>17.2</v>
      </c>
      <c r="G52" s="66">
        <v>6.6</v>
      </c>
      <c r="H52" s="66">
        <v>3.6</v>
      </c>
      <c r="I52" s="66">
        <v>61.2</v>
      </c>
      <c r="J52" s="64">
        <v>1.23</v>
      </c>
      <c r="K52" s="51">
        <v>2.9284489999999996</v>
      </c>
      <c r="L52" s="68">
        <f t="shared" si="2"/>
        <v>4.08</v>
      </c>
      <c r="O52" s="24">
        <f t="shared" si="3"/>
        <v>1545.893719806763</v>
      </c>
      <c r="P52" s="24"/>
    </row>
    <row r="53" spans="1:16" ht="14.25">
      <c r="A53" s="56" t="s">
        <v>73</v>
      </c>
      <c r="B53" s="65" t="s">
        <v>101</v>
      </c>
      <c r="C53" s="66">
        <v>197.2</v>
      </c>
      <c r="D53" s="67">
        <v>1431.87</v>
      </c>
      <c r="E53" s="66">
        <v>56.2</v>
      </c>
      <c r="F53" s="66">
        <v>19.8</v>
      </c>
      <c r="G53" s="66">
        <v>7.4</v>
      </c>
      <c r="H53" s="66">
        <v>3.5</v>
      </c>
      <c r="I53" s="66">
        <v>61.5</v>
      </c>
      <c r="J53" s="64">
        <v>1.3</v>
      </c>
      <c r="K53" s="51">
        <v>2.8943339999999997</v>
      </c>
      <c r="L53" s="68">
        <f t="shared" si="2"/>
        <v>4.24</v>
      </c>
      <c r="O53" s="24">
        <f t="shared" si="3"/>
        <v>1576.3546798029554</v>
      </c>
      <c r="P53" s="24"/>
    </row>
    <row r="54" spans="1:16" ht="14.25">
      <c r="A54" s="56" t="s">
        <v>35</v>
      </c>
      <c r="B54" s="65" t="s">
        <v>36</v>
      </c>
      <c r="C54" s="66">
        <v>196.4</v>
      </c>
      <c r="D54" s="67">
        <v>1378.92</v>
      </c>
      <c r="E54" s="66">
        <v>52.2</v>
      </c>
      <c r="F54" s="66">
        <v>24.6</v>
      </c>
      <c r="G54" s="66">
        <v>6.3</v>
      </c>
      <c r="H54" s="66">
        <v>3.4</v>
      </c>
      <c r="I54" s="66">
        <v>61.4</v>
      </c>
      <c r="J54" s="64">
        <v>1.24</v>
      </c>
      <c r="K54" s="51">
        <v>2.9498869999999995</v>
      </c>
      <c r="L54" s="68">
        <f t="shared" si="2"/>
        <v>3.97</v>
      </c>
      <c r="O54" s="24">
        <f t="shared" si="3"/>
        <v>1534.7721822541964</v>
      </c>
      <c r="P54" s="24"/>
    </row>
    <row r="55" spans="1:16" ht="14.25">
      <c r="A55" s="56" t="s">
        <v>40</v>
      </c>
      <c r="B55" s="65" t="s">
        <v>98</v>
      </c>
      <c r="C55" s="66">
        <v>195</v>
      </c>
      <c r="D55" s="67">
        <v>1430.43</v>
      </c>
      <c r="E55" s="66">
        <v>55.8</v>
      </c>
      <c r="F55" s="66">
        <v>18.3</v>
      </c>
      <c r="G55" s="66">
        <v>6.7</v>
      </c>
      <c r="H55" s="66">
        <v>3.5</v>
      </c>
      <c r="I55" s="66">
        <v>61.8</v>
      </c>
      <c r="J55" s="64">
        <v>1.25</v>
      </c>
      <c r="K55" s="51">
        <v>2.9270979999999995</v>
      </c>
      <c r="L55" s="68">
        <f t="shared" si="2"/>
        <v>4.08</v>
      </c>
      <c r="O55" s="24">
        <f t="shared" si="3"/>
        <v>1549.6368038740918</v>
      </c>
      <c r="P55" s="24"/>
    </row>
    <row r="56" spans="1:16" ht="14.25">
      <c r="A56" s="56" t="s">
        <v>39</v>
      </c>
      <c r="B56" s="65">
        <v>2547</v>
      </c>
      <c r="C56" s="66">
        <v>194.8</v>
      </c>
      <c r="D56" s="67">
        <v>1416.37</v>
      </c>
      <c r="E56" s="66">
        <v>55.8</v>
      </c>
      <c r="F56" s="66">
        <v>19.6</v>
      </c>
      <c r="G56" s="66">
        <v>6.1</v>
      </c>
      <c r="H56" s="66">
        <v>4</v>
      </c>
      <c r="I56" s="66">
        <v>60.8</v>
      </c>
      <c r="J56" s="64">
        <v>1.23</v>
      </c>
      <c r="K56" s="51">
        <v>2.949775</v>
      </c>
      <c r="L56" s="68">
        <f t="shared" si="2"/>
        <v>4.06</v>
      </c>
      <c r="O56" s="24">
        <f t="shared" si="3"/>
        <v>1527.4463007159902</v>
      </c>
      <c r="P56" s="24"/>
    </row>
    <row r="57" spans="1:16" ht="14.25">
      <c r="A57" s="56" t="s">
        <v>44</v>
      </c>
      <c r="B57" s="65" t="s">
        <v>82</v>
      </c>
      <c r="C57" s="66">
        <v>194.8</v>
      </c>
      <c r="D57" s="67">
        <v>1407.63</v>
      </c>
      <c r="E57" s="66">
        <v>56.4</v>
      </c>
      <c r="F57" s="66">
        <v>20.5</v>
      </c>
      <c r="G57" s="66">
        <v>6.8</v>
      </c>
      <c r="H57" s="66">
        <v>3.6</v>
      </c>
      <c r="I57" s="66">
        <v>61.4</v>
      </c>
      <c r="J57" s="64">
        <v>1.26</v>
      </c>
      <c r="K57" s="51">
        <v>2.9211149999999995</v>
      </c>
      <c r="L57" s="68">
        <f t="shared" si="2"/>
        <v>4.13</v>
      </c>
      <c r="O57" s="24">
        <f t="shared" si="3"/>
        <v>1553.398058252427</v>
      </c>
      <c r="P57" s="24"/>
    </row>
    <row r="58" spans="1:16" ht="14.25">
      <c r="A58" s="56" t="s">
        <v>35</v>
      </c>
      <c r="B58" s="65" t="s">
        <v>79</v>
      </c>
      <c r="C58" s="66">
        <v>194.5</v>
      </c>
      <c r="D58" s="67">
        <v>1395.87</v>
      </c>
      <c r="E58" s="66">
        <v>57.6</v>
      </c>
      <c r="F58" s="66">
        <v>21.5</v>
      </c>
      <c r="G58" s="66">
        <v>6.2</v>
      </c>
      <c r="H58" s="66">
        <v>3.4</v>
      </c>
      <c r="I58" s="66">
        <v>61.9</v>
      </c>
      <c r="J58" s="64">
        <v>1.22</v>
      </c>
      <c r="K58" s="51">
        <v>2.9529089999999996</v>
      </c>
      <c r="L58" s="68">
        <f t="shared" si="2"/>
        <v>3.95</v>
      </c>
      <c r="O58" s="24">
        <f t="shared" si="3"/>
        <v>1531.1004784688994</v>
      </c>
      <c r="P58" s="24"/>
    </row>
    <row r="59" spans="1:16" ht="14.25">
      <c r="A59" s="56" t="s">
        <v>69</v>
      </c>
      <c r="B59" s="65" t="s">
        <v>71</v>
      </c>
      <c r="C59" s="66">
        <v>194.2</v>
      </c>
      <c r="D59" s="67">
        <v>1371.81</v>
      </c>
      <c r="E59" s="66">
        <v>56.2</v>
      </c>
      <c r="F59" s="66">
        <v>23.7</v>
      </c>
      <c r="G59" s="66">
        <v>6.3</v>
      </c>
      <c r="H59" s="66">
        <v>3.6</v>
      </c>
      <c r="I59" s="66">
        <v>60.8</v>
      </c>
      <c r="J59" s="64">
        <v>1.24</v>
      </c>
      <c r="K59" s="51">
        <v>2.9465449999999995</v>
      </c>
      <c r="L59" s="68">
        <f t="shared" si="2"/>
        <v>4.02</v>
      </c>
      <c r="O59" s="24">
        <f t="shared" si="3"/>
        <v>1534.7721822541964</v>
      </c>
      <c r="P59" s="24"/>
    </row>
    <row r="60" spans="1:16" ht="14.25">
      <c r="A60" s="56" t="s">
        <v>35</v>
      </c>
      <c r="B60" s="65" t="s">
        <v>99</v>
      </c>
      <c r="C60" s="66">
        <v>192.8</v>
      </c>
      <c r="D60" s="67">
        <v>1397.07</v>
      </c>
      <c r="E60" s="66">
        <v>54.3</v>
      </c>
      <c r="F60" s="66">
        <v>20.1</v>
      </c>
      <c r="G60" s="66">
        <v>6.4</v>
      </c>
      <c r="H60" s="66">
        <v>3.3</v>
      </c>
      <c r="I60" s="66">
        <v>61.5</v>
      </c>
      <c r="J60" s="64">
        <v>1.19</v>
      </c>
      <c r="K60" s="51">
        <v>2.9395059999999993</v>
      </c>
      <c r="L60" s="68">
        <f t="shared" si="2"/>
        <v>3.97</v>
      </c>
      <c r="O60" s="24">
        <f t="shared" si="3"/>
        <v>1538.4615384615383</v>
      </c>
      <c r="P60" s="24"/>
    </row>
    <row r="61" spans="1:16" ht="14.25">
      <c r="A61" s="56" t="s">
        <v>39</v>
      </c>
      <c r="B61" s="65" t="s">
        <v>77</v>
      </c>
      <c r="C61" s="66">
        <v>192.2</v>
      </c>
      <c r="D61" s="67">
        <v>1364.29</v>
      </c>
      <c r="E61" s="66">
        <v>56</v>
      </c>
      <c r="F61" s="66">
        <v>23</v>
      </c>
      <c r="G61" s="66">
        <v>6.8</v>
      </c>
      <c r="H61" s="66">
        <v>3.5</v>
      </c>
      <c r="I61" s="66">
        <v>61</v>
      </c>
      <c r="J61" s="64">
        <v>1.27</v>
      </c>
      <c r="K61" s="51">
        <v>2.9240759999999995</v>
      </c>
      <c r="L61" s="68">
        <f t="shared" si="2"/>
        <v>4.11</v>
      </c>
      <c r="O61" s="24">
        <f t="shared" si="3"/>
        <v>1553.398058252427</v>
      </c>
      <c r="P61" s="24"/>
    </row>
    <row r="62" spans="1:16" ht="14.25">
      <c r="A62" s="56" t="s">
        <v>40</v>
      </c>
      <c r="B62" s="65" t="s">
        <v>41</v>
      </c>
      <c r="C62" s="66">
        <v>191.9</v>
      </c>
      <c r="D62" s="67">
        <v>1381.73</v>
      </c>
      <c r="E62" s="66">
        <v>57.5</v>
      </c>
      <c r="F62" s="66">
        <v>21</v>
      </c>
      <c r="G62" s="66">
        <v>6.4</v>
      </c>
      <c r="H62" s="66">
        <v>3.5</v>
      </c>
      <c r="I62" s="66">
        <v>62.2</v>
      </c>
      <c r="J62" s="64">
        <v>1.28</v>
      </c>
      <c r="K62" s="51">
        <v>2.9477739999999995</v>
      </c>
      <c r="L62" s="68">
        <f t="shared" si="2"/>
        <v>4.02</v>
      </c>
      <c r="O62" s="24">
        <f t="shared" si="3"/>
        <v>1538.4615384615383</v>
      </c>
      <c r="P62" s="24"/>
    </row>
    <row r="63" spans="1:16" ht="14.25">
      <c r="A63" s="56" t="s">
        <v>63</v>
      </c>
      <c r="B63" s="65" t="s">
        <v>75</v>
      </c>
      <c r="C63" s="66">
        <v>190.7</v>
      </c>
      <c r="D63" s="67">
        <v>1363.7</v>
      </c>
      <c r="E63" s="66">
        <v>55.8</v>
      </c>
      <c r="F63" s="66">
        <v>22</v>
      </c>
      <c r="G63" s="66">
        <v>6.4</v>
      </c>
      <c r="H63" s="66">
        <v>3.8</v>
      </c>
      <c r="I63" s="66">
        <v>60.9</v>
      </c>
      <c r="J63" s="64">
        <v>1.25</v>
      </c>
      <c r="K63" s="51">
        <v>2.9388909999999995</v>
      </c>
      <c r="L63" s="68">
        <f t="shared" si="2"/>
        <v>4.09</v>
      </c>
      <c r="O63" s="24">
        <f t="shared" si="3"/>
        <v>1538.4615384615383</v>
      </c>
      <c r="P63" s="24"/>
    </row>
    <row r="64" spans="1:16" ht="14.25">
      <c r="A64" s="56" t="s">
        <v>52</v>
      </c>
      <c r="B64" s="65" t="s">
        <v>83</v>
      </c>
      <c r="C64" s="66">
        <v>190.1</v>
      </c>
      <c r="D64" s="67">
        <v>1378.21</v>
      </c>
      <c r="E64" s="66">
        <v>60.3</v>
      </c>
      <c r="F64" s="66">
        <v>20</v>
      </c>
      <c r="G64" s="66">
        <v>6.5</v>
      </c>
      <c r="H64" s="66">
        <v>3.5</v>
      </c>
      <c r="I64" s="66">
        <v>61.6</v>
      </c>
      <c r="J64" s="64">
        <v>1.23</v>
      </c>
      <c r="K64" s="51">
        <v>2.9357219999999997</v>
      </c>
      <c r="L64" s="68">
        <f t="shared" si="2"/>
        <v>4.04</v>
      </c>
      <c r="O64" s="24">
        <f t="shared" si="3"/>
        <v>1542.168674698795</v>
      </c>
      <c r="P64" s="24"/>
    </row>
    <row r="65" spans="1:16" ht="14.25">
      <c r="A65" s="56" t="s">
        <v>40</v>
      </c>
      <c r="B65" s="65" t="s">
        <v>84</v>
      </c>
      <c r="C65" s="66">
        <v>187.7</v>
      </c>
      <c r="D65" s="67">
        <v>1370.8</v>
      </c>
      <c r="E65" s="66">
        <v>58.6</v>
      </c>
      <c r="F65" s="66">
        <v>18.9</v>
      </c>
      <c r="G65" s="66">
        <v>6.9</v>
      </c>
      <c r="H65" s="66">
        <v>3.3</v>
      </c>
      <c r="I65" s="66">
        <v>61.8</v>
      </c>
      <c r="J65" s="64">
        <v>1.27</v>
      </c>
      <c r="K65" s="51">
        <v>2.9218159999999997</v>
      </c>
      <c r="L65" s="68">
        <f t="shared" si="2"/>
        <v>4.08</v>
      </c>
      <c r="O65" s="24">
        <f t="shared" si="3"/>
        <v>1557.177615571776</v>
      </c>
      <c r="P65" s="24"/>
    </row>
    <row r="66" spans="1:16" ht="14.25">
      <c r="A66" s="56" t="s">
        <v>69</v>
      </c>
      <c r="B66" s="65" t="s">
        <v>107</v>
      </c>
      <c r="C66" s="66">
        <v>187.6</v>
      </c>
      <c r="D66" s="67">
        <v>1372.12</v>
      </c>
      <c r="E66" s="66">
        <v>55.9</v>
      </c>
      <c r="F66" s="66">
        <v>18.7</v>
      </c>
      <c r="G66" s="66">
        <v>6.9</v>
      </c>
      <c r="H66" s="66">
        <v>3.2</v>
      </c>
      <c r="I66" s="66">
        <v>61.9</v>
      </c>
      <c r="J66" s="64">
        <v>1.25</v>
      </c>
      <c r="K66" s="51">
        <v>2.9209069999999997</v>
      </c>
      <c r="L66" s="68">
        <f t="shared" si="2"/>
        <v>4.06</v>
      </c>
      <c r="O66" s="24">
        <f t="shared" si="3"/>
        <v>1557.177615571776</v>
      </c>
      <c r="P66" s="24"/>
    </row>
    <row r="67" spans="1:16" ht="14.25">
      <c r="A67" s="56" t="s">
        <v>39</v>
      </c>
      <c r="B67" s="65" t="s">
        <v>103</v>
      </c>
      <c r="C67" s="66">
        <v>185.9</v>
      </c>
      <c r="D67" s="67">
        <v>1348.68</v>
      </c>
      <c r="E67" s="66">
        <v>59.8</v>
      </c>
      <c r="F67" s="66">
        <v>19.9</v>
      </c>
      <c r="G67" s="66">
        <v>7.7</v>
      </c>
      <c r="H67" s="66">
        <v>3.4</v>
      </c>
      <c r="I67" s="66">
        <v>61.2</v>
      </c>
      <c r="J67" s="64">
        <v>1.29</v>
      </c>
      <c r="K67" s="51">
        <v>2.877909</v>
      </c>
      <c r="L67" s="68">
        <f t="shared" si="2"/>
        <v>4.29</v>
      </c>
      <c r="O67" s="24">
        <f t="shared" si="3"/>
        <v>1588.0893300248138</v>
      </c>
      <c r="P67" s="24"/>
    </row>
    <row r="68" spans="1:16" ht="14.25">
      <c r="A68" s="56" t="s">
        <v>65</v>
      </c>
      <c r="B68" s="65" t="s">
        <v>76</v>
      </c>
      <c r="C68" s="66">
        <v>183</v>
      </c>
      <c r="D68" s="67">
        <v>1300.95</v>
      </c>
      <c r="E68" s="66">
        <v>61</v>
      </c>
      <c r="F68" s="66">
        <v>22.8</v>
      </c>
      <c r="G68" s="66">
        <v>7.2</v>
      </c>
      <c r="H68" s="66">
        <v>3.6</v>
      </c>
      <c r="I68" s="66">
        <v>61.3</v>
      </c>
      <c r="J68" s="64">
        <v>1.27</v>
      </c>
      <c r="K68" s="51">
        <v>2.8999969999999995</v>
      </c>
      <c r="L68" s="68">
        <f t="shared" si="2"/>
        <v>4.22</v>
      </c>
      <c r="O68" s="24">
        <f t="shared" si="3"/>
        <v>1568.627450980392</v>
      </c>
      <c r="P68" s="24"/>
    </row>
    <row r="69" spans="1:16" ht="14.25">
      <c r="A69" s="56" t="s">
        <v>63</v>
      </c>
      <c r="B69" s="65" t="s">
        <v>108</v>
      </c>
      <c r="C69" s="66">
        <v>180.3</v>
      </c>
      <c r="D69" s="67">
        <v>1316.52</v>
      </c>
      <c r="E69" s="66">
        <v>59</v>
      </c>
      <c r="F69" s="66">
        <v>19</v>
      </c>
      <c r="G69" s="66">
        <v>7.3</v>
      </c>
      <c r="H69" s="66">
        <v>3.3</v>
      </c>
      <c r="I69" s="66">
        <v>61.8</v>
      </c>
      <c r="J69" s="64">
        <v>1.29</v>
      </c>
      <c r="K69" s="51">
        <v>2.901988</v>
      </c>
      <c r="L69" s="68">
        <f t="shared" si="2"/>
        <v>4.17</v>
      </c>
      <c r="O69" s="24">
        <f t="shared" si="3"/>
        <v>1572.4815724815724</v>
      </c>
      <c r="P69" s="24"/>
    </row>
    <row r="70" spans="1:16" ht="14.25">
      <c r="A70" s="56" t="s">
        <v>35</v>
      </c>
      <c r="B70" s="65" t="s">
        <v>86</v>
      </c>
      <c r="C70" s="66">
        <v>175.8</v>
      </c>
      <c r="D70" s="67">
        <v>1212.38</v>
      </c>
      <c r="E70" s="66">
        <v>57.6</v>
      </c>
      <c r="F70" s="66">
        <v>27.1</v>
      </c>
      <c r="G70" s="66">
        <v>6.2</v>
      </c>
      <c r="H70" s="66">
        <v>3.4</v>
      </c>
      <c r="I70" s="66">
        <v>61.7</v>
      </c>
      <c r="J70" s="64">
        <v>1.23</v>
      </c>
      <c r="K70" s="51">
        <v>2.9541989999999996</v>
      </c>
      <c r="L70" s="68">
        <f t="shared" si="2"/>
        <v>3.95</v>
      </c>
      <c r="O70" s="24">
        <f t="shared" si="3"/>
        <v>1531.1004784688994</v>
      </c>
      <c r="P70" s="24"/>
    </row>
    <row r="71" spans="1:16" ht="14.25">
      <c r="A71" s="56" t="s">
        <v>39</v>
      </c>
      <c r="B71" s="65" t="s">
        <v>109</v>
      </c>
      <c r="C71" s="66">
        <v>167</v>
      </c>
      <c r="D71" s="67">
        <v>1242.71</v>
      </c>
      <c r="E71" s="66">
        <v>55.3</v>
      </c>
      <c r="F71" s="66">
        <v>16.2</v>
      </c>
      <c r="G71" s="66">
        <v>7.4</v>
      </c>
      <c r="H71" s="66">
        <v>3.5</v>
      </c>
      <c r="I71" s="66">
        <v>60.9</v>
      </c>
      <c r="J71" s="64">
        <v>1.24</v>
      </c>
      <c r="K71" s="51">
        <v>2.8865939999999997</v>
      </c>
      <c r="L71" s="68">
        <f t="shared" si="2"/>
        <v>4.24</v>
      </c>
      <c r="O71" s="24">
        <f t="shared" si="3"/>
        <v>1576.3546798029554</v>
      </c>
      <c r="P71" s="24"/>
    </row>
    <row r="72" spans="1:16" ht="14.25">
      <c r="A72" s="56" t="s">
        <v>44</v>
      </c>
      <c r="B72" s="65" t="s">
        <v>106</v>
      </c>
      <c r="C72" s="66">
        <v>166</v>
      </c>
      <c r="D72" s="67">
        <v>1214.95</v>
      </c>
      <c r="E72" s="66">
        <v>55.9</v>
      </c>
      <c r="F72" s="66">
        <v>18.6</v>
      </c>
      <c r="G72" s="66">
        <v>6.7</v>
      </c>
      <c r="H72" s="66">
        <v>3.5</v>
      </c>
      <c r="I72" s="66">
        <v>61.5</v>
      </c>
      <c r="J72" s="64">
        <v>1.26</v>
      </c>
      <c r="K72" s="51">
        <v>2.9283879999999995</v>
      </c>
      <c r="L72" s="68">
        <f t="shared" si="2"/>
        <v>4.08</v>
      </c>
      <c r="O72" s="24">
        <f t="shared" si="3"/>
        <v>1549.6368038740918</v>
      </c>
      <c r="P72" s="24"/>
    </row>
    <row r="73" spans="1:16" ht="14.25">
      <c r="A73" s="56" t="s">
        <v>35</v>
      </c>
      <c r="B73" s="65" t="s">
        <v>110</v>
      </c>
      <c r="C73" s="66">
        <v>162</v>
      </c>
      <c r="D73" s="67">
        <v>1199.7</v>
      </c>
      <c r="E73" s="66">
        <v>58.5</v>
      </c>
      <c r="F73" s="66">
        <v>16.9</v>
      </c>
      <c r="G73" s="66">
        <v>7.6</v>
      </c>
      <c r="H73" s="66">
        <v>3.4</v>
      </c>
      <c r="I73" s="66">
        <v>61.1</v>
      </c>
      <c r="J73" s="64">
        <v>1.27</v>
      </c>
      <c r="K73" s="51">
        <v>2.8809309999999995</v>
      </c>
      <c r="L73" s="68">
        <f t="shared" si="2"/>
        <v>4.26</v>
      </c>
      <c r="O73" s="24">
        <f t="shared" si="3"/>
        <v>1584.158415841584</v>
      </c>
      <c r="P73" s="24"/>
    </row>
    <row r="74" spans="1:16" ht="14.25">
      <c r="A74" s="56" t="s">
        <v>52</v>
      </c>
      <c r="B74" s="65" t="s">
        <v>113</v>
      </c>
      <c r="C74" s="66">
        <v>160.7</v>
      </c>
      <c r="D74" s="67">
        <v>1206.71</v>
      </c>
      <c r="E74" s="66">
        <v>58</v>
      </c>
      <c r="F74" s="66">
        <v>14.8</v>
      </c>
      <c r="G74" s="66">
        <v>7.8</v>
      </c>
      <c r="H74" s="66">
        <v>3.3</v>
      </c>
      <c r="I74" s="66">
        <v>60.9</v>
      </c>
      <c r="J74" s="64">
        <v>1.26</v>
      </c>
      <c r="K74" s="51">
        <v>2.8701079999999997</v>
      </c>
      <c r="L74" s="68">
        <f t="shared" si="2"/>
        <v>4.29</v>
      </c>
      <c r="O74" s="24">
        <f t="shared" si="3"/>
        <v>1592.0398009950247</v>
      </c>
      <c r="P74" s="24"/>
    </row>
    <row r="75" spans="1:16" ht="14.25">
      <c r="A75" s="56" t="s">
        <v>63</v>
      </c>
      <c r="B75" s="56" t="s">
        <v>114</v>
      </c>
      <c r="C75" s="66">
        <v>158.2</v>
      </c>
      <c r="D75" s="67">
        <v>1172.98</v>
      </c>
      <c r="E75" s="66">
        <v>54.4</v>
      </c>
      <c r="F75" s="66">
        <v>16.7</v>
      </c>
      <c r="G75" s="66">
        <v>7.8</v>
      </c>
      <c r="H75" s="66">
        <v>3.7</v>
      </c>
      <c r="I75" s="66">
        <v>60.5</v>
      </c>
      <c r="J75" s="64">
        <v>1.27</v>
      </c>
      <c r="K75" s="51">
        <v>2.8647139999999998</v>
      </c>
      <c r="L75" s="68">
        <f t="shared" si="2"/>
        <v>4.38</v>
      </c>
      <c r="O75" s="24">
        <f t="shared" si="3"/>
        <v>1592.0398009950247</v>
      </c>
      <c r="P75" s="24"/>
    </row>
    <row r="76" spans="1:16" ht="14.25">
      <c r="A76" s="56" t="s">
        <v>65</v>
      </c>
      <c r="B76" s="56" t="s">
        <v>112</v>
      </c>
      <c r="C76" s="66">
        <v>157.8</v>
      </c>
      <c r="D76" s="67">
        <v>1174.95</v>
      </c>
      <c r="E76" s="66">
        <v>55.3</v>
      </c>
      <c r="F76" s="66">
        <v>16.1</v>
      </c>
      <c r="G76" s="66">
        <v>7.6</v>
      </c>
      <c r="H76" s="66">
        <v>3.5</v>
      </c>
      <c r="I76" s="66">
        <v>60.8</v>
      </c>
      <c r="J76" s="64">
        <v>1.26</v>
      </c>
      <c r="K76" s="51">
        <v>2.8779699999999995</v>
      </c>
      <c r="L76" s="68">
        <f t="shared" si="2"/>
        <v>4.29</v>
      </c>
      <c r="O76" s="24">
        <f t="shared" si="3"/>
        <v>1584.158415841584</v>
      </c>
      <c r="P76" s="24"/>
    </row>
    <row r="77" spans="1:16" ht="14.25">
      <c r="A77" s="56" t="s">
        <v>55</v>
      </c>
      <c r="B77" s="56" t="s">
        <v>111</v>
      </c>
      <c r="C77" s="66">
        <v>154.7</v>
      </c>
      <c r="D77" s="67">
        <v>1158.63</v>
      </c>
      <c r="E77" s="66">
        <v>58.1</v>
      </c>
      <c r="F77" s="66">
        <v>15.2</v>
      </c>
      <c r="G77" s="66">
        <v>7.5</v>
      </c>
      <c r="H77" s="66">
        <v>3.1</v>
      </c>
      <c r="I77" s="66">
        <v>61.5</v>
      </c>
      <c r="J77" s="64">
        <v>1.26</v>
      </c>
      <c r="K77" s="51">
        <v>2.8902559999999995</v>
      </c>
      <c r="L77" s="68">
        <f t="shared" si="2"/>
        <v>4.17</v>
      </c>
      <c r="O77" s="24">
        <f t="shared" si="3"/>
        <v>1580.2469135802467</v>
      </c>
      <c r="P77" s="24"/>
    </row>
    <row r="78" spans="1:16" ht="13.5" thickBot="1">
      <c r="A78" s="86" t="s">
        <v>9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8"/>
      <c r="O78" s="24"/>
      <c r="P78" s="24"/>
    </row>
    <row r="79" spans="1:16" ht="15" thickBot="1">
      <c r="A79" s="57" t="s">
        <v>37</v>
      </c>
      <c r="B79" s="58" t="s">
        <v>38</v>
      </c>
      <c r="C79" s="66">
        <v>215.9</v>
      </c>
      <c r="D79" s="67">
        <v>1527.45</v>
      </c>
      <c r="E79" s="66">
        <v>58.8</v>
      </c>
      <c r="F79" s="66">
        <v>22.7</v>
      </c>
      <c r="G79" s="66">
        <v>7</v>
      </c>
      <c r="H79" s="66">
        <v>3.6</v>
      </c>
      <c r="I79" s="66">
        <v>61.2</v>
      </c>
      <c r="J79" s="64">
        <v>1.28</v>
      </c>
      <c r="K79" s="51">
        <v>2.9124909999999997</v>
      </c>
      <c r="L79" s="50">
        <f>ROUND($J$87+($J$88*(H79-$H$8)*(56/100))+(($N$87-((O79*$J$87/56)+((2000-O79)*($J$90/2000))))*(56/O79)),2)</f>
        <v>4.17</v>
      </c>
      <c r="O79" s="24">
        <f>(2000)*((0.01*$N$90)-0.48)/((0.01*G79)-0.48)</f>
        <v>1560.9756097560974</v>
      </c>
      <c r="P79" s="24"/>
    </row>
    <row r="80" spans="1:12" ht="23.25" customHeight="1" thickBot="1">
      <c r="A80" s="25"/>
      <c r="B80" s="26"/>
      <c r="C80" s="26"/>
      <c r="D80" s="26"/>
      <c r="E80" s="26"/>
      <c r="F80" s="26"/>
      <c r="G80" s="27"/>
      <c r="H80" s="27"/>
      <c r="I80" s="27"/>
      <c r="J80" s="26"/>
      <c r="K80" s="26"/>
      <c r="L80" s="28"/>
    </row>
    <row r="81" spans="1:12" ht="16.5">
      <c r="A81" s="29" t="s">
        <v>15</v>
      </c>
      <c r="B81" s="30"/>
      <c r="C81" s="31">
        <f aca="true" t="shared" si="4" ref="C81:L81">AVERAGE(C9:C77)</f>
        <v>202.0840579710145</v>
      </c>
      <c r="D81" s="52">
        <f t="shared" si="4"/>
        <v>1451.5157971014494</v>
      </c>
      <c r="E81" s="31">
        <f t="shared" si="4"/>
        <v>57.111594202898566</v>
      </c>
      <c r="F81" s="31">
        <f t="shared" si="4"/>
        <v>21.189855072463768</v>
      </c>
      <c r="G81" s="31">
        <f t="shared" si="4"/>
        <v>6.591304347826084</v>
      </c>
      <c r="H81" s="31">
        <f t="shared" si="4"/>
        <v>3.5231884057971024</v>
      </c>
      <c r="I81" s="31">
        <f t="shared" si="4"/>
        <v>61.39710144927537</v>
      </c>
      <c r="J81" s="32">
        <f t="shared" si="4"/>
        <v>1.2513043478260872</v>
      </c>
      <c r="K81" s="32">
        <f t="shared" si="4"/>
        <v>2.9329679130434774</v>
      </c>
      <c r="L81" s="46">
        <f t="shared" si="4"/>
        <v>4.0652173913043494</v>
      </c>
    </row>
    <row r="82" spans="1:12" ht="17.25">
      <c r="A82" s="33" t="s">
        <v>16</v>
      </c>
      <c r="B82" s="34"/>
      <c r="C82" s="35">
        <f aca="true" t="shared" si="5" ref="C82:L82">STDEV(C9:C77)</f>
        <v>19.769358518472067</v>
      </c>
      <c r="D82" s="53">
        <f t="shared" si="5"/>
        <v>129.87142877845852</v>
      </c>
      <c r="E82" s="35">
        <f t="shared" si="5"/>
        <v>1.9648032555212942</v>
      </c>
      <c r="F82" s="35">
        <f t="shared" si="5"/>
        <v>2.981666772694922</v>
      </c>
      <c r="G82" s="35">
        <f t="shared" si="5"/>
        <v>0.5240507189292178</v>
      </c>
      <c r="H82" s="35">
        <f t="shared" si="5"/>
        <v>0.1895388579872924</v>
      </c>
      <c r="I82" s="35">
        <f t="shared" si="5"/>
        <v>0.5269141615807449</v>
      </c>
      <c r="J82" s="36">
        <f t="shared" si="5"/>
        <v>0.022810797461255396</v>
      </c>
      <c r="K82" s="36">
        <f t="shared" si="5"/>
        <v>0.026937816666482692</v>
      </c>
      <c r="L82" s="47">
        <f t="shared" si="5"/>
        <v>0.1072738208244262</v>
      </c>
    </row>
    <row r="83" spans="1:12" ht="17.25">
      <c r="A83" s="37" t="s">
        <v>17</v>
      </c>
      <c r="B83" s="38"/>
      <c r="C83" s="39">
        <f aca="true" t="shared" si="6" ref="C83:L83">MAX(C9:C77)</f>
        <v>243.7</v>
      </c>
      <c r="D83" s="54">
        <f t="shared" si="6"/>
        <v>1783.78</v>
      </c>
      <c r="E83" s="39">
        <f t="shared" si="6"/>
        <v>62.4</v>
      </c>
      <c r="F83" s="39">
        <f t="shared" si="6"/>
        <v>27.2</v>
      </c>
      <c r="G83" s="39">
        <f t="shared" si="6"/>
        <v>7.8</v>
      </c>
      <c r="H83" s="39">
        <f t="shared" si="6"/>
        <v>4</v>
      </c>
      <c r="I83" s="39">
        <f t="shared" si="6"/>
        <v>63.5</v>
      </c>
      <c r="J83" s="40">
        <f t="shared" si="6"/>
        <v>1.3</v>
      </c>
      <c r="K83" s="40">
        <f t="shared" si="6"/>
        <v>2.9996899999999997</v>
      </c>
      <c r="L83" s="48">
        <f t="shared" si="6"/>
        <v>4.38</v>
      </c>
    </row>
    <row r="84" spans="1:12" ht="18" thickBot="1">
      <c r="A84" s="41" t="s">
        <v>18</v>
      </c>
      <c r="B84" s="42"/>
      <c r="C84" s="43">
        <f aca="true" t="shared" si="7" ref="C84:L84">MIN(C9:C77)</f>
        <v>154.7</v>
      </c>
      <c r="D84" s="55">
        <f t="shared" si="7"/>
        <v>1158.63</v>
      </c>
      <c r="E84" s="43">
        <f t="shared" si="7"/>
        <v>52.2</v>
      </c>
      <c r="F84" s="43">
        <f t="shared" si="7"/>
        <v>14.8</v>
      </c>
      <c r="G84" s="43">
        <f t="shared" si="7"/>
        <v>5.4</v>
      </c>
      <c r="H84" s="43">
        <f t="shared" si="7"/>
        <v>3.1</v>
      </c>
      <c r="I84" s="43">
        <f t="shared" si="7"/>
        <v>60.1</v>
      </c>
      <c r="J84" s="44">
        <f t="shared" si="7"/>
        <v>1.19</v>
      </c>
      <c r="K84" s="44">
        <f t="shared" si="7"/>
        <v>2.8647139999999998</v>
      </c>
      <c r="L84" s="49">
        <f t="shared" si="7"/>
        <v>3.86</v>
      </c>
    </row>
    <row r="85" spans="1:12" ht="15">
      <c r="A85" s="108" t="s">
        <v>32</v>
      </c>
      <c r="B85" s="109"/>
      <c r="C85" s="109"/>
      <c r="D85" s="109"/>
      <c r="E85" s="109"/>
      <c r="F85" s="109"/>
      <c r="G85" s="110"/>
      <c r="H85" s="91"/>
      <c r="I85" s="92"/>
      <c r="J85" s="92"/>
      <c r="K85" s="92"/>
      <c r="L85" s="93"/>
    </row>
    <row r="86" spans="1:14" ht="15.75">
      <c r="A86" s="105" t="s">
        <v>33</v>
      </c>
      <c r="B86" s="106"/>
      <c r="C86" s="106"/>
      <c r="D86" s="106"/>
      <c r="E86" s="106"/>
      <c r="F86" s="106"/>
      <c r="G86" s="107"/>
      <c r="H86" s="102" t="s">
        <v>24</v>
      </c>
      <c r="I86" s="103"/>
      <c r="J86" s="103"/>
      <c r="K86" s="103"/>
      <c r="L86" s="104"/>
      <c r="N86" s="45" t="s">
        <v>25</v>
      </c>
    </row>
    <row r="87" spans="1:14" ht="15.75" thickBot="1">
      <c r="A87" s="98" t="s">
        <v>10</v>
      </c>
      <c r="B87" s="99"/>
      <c r="C87" s="99"/>
      <c r="D87" s="99"/>
      <c r="E87" s="99"/>
      <c r="F87" s="99"/>
      <c r="G87" s="99"/>
      <c r="H87" s="89" t="s">
        <v>26</v>
      </c>
      <c r="I87" s="89"/>
      <c r="J87" s="51">
        <v>4.4</v>
      </c>
      <c r="K87" s="51"/>
      <c r="L87" s="90"/>
      <c r="N87">
        <f>($N$88*$J$87/56)+($N$89*$J$90/2000)</f>
        <v>221.51428571428576</v>
      </c>
    </row>
    <row r="88" spans="1:14" ht="16.5">
      <c r="A88" s="96" t="s">
        <v>12</v>
      </c>
      <c r="B88" s="97"/>
      <c r="C88" s="97"/>
      <c r="D88" s="97"/>
      <c r="E88" s="97"/>
      <c r="F88" s="97"/>
      <c r="G88" s="97"/>
      <c r="H88" s="89" t="s">
        <v>27</v>
      </c>
      <c r="I88" s="89"/>
      <c r="J88" s="64">
        <v>0.41</v>
      </c>
      <c r="K88" s="59"/>
      <c r="L88" s="90"/>
      <c r="N88">
        <f>2000*((0.01*$N$90)-0.48)/((0.01*$G$8)-0.48)</f>
        <v>1599.9999999999998</v>
      </c>
    </row>
    <row r="89" spans="1:14" ht="16.5">
      <c r="A89" s="94" t="s">
        <v>122</v>
      </c>
      <c r="B89" s="95"/>
      <c r="C89" s="95"/>
      <c r="D89" s="95"/>
      <c r="E89" s="95"/>
      <c r="F89" s="95"/>
      <c r="G89" s="95"/>
      <c r="H89" s="89" t="s">
        <v>28</v>
      </c>
      <c r="I89" s="89"/>
      <c r="J89" s="51">
        <v>215</v>
      </c>
      <c r="K89" s="59"/>
      <c r="L89" s="90"/>
      <c r="N89">
        <f>2000-N88</f>
        <v>400.0000000000002</v>
      </c>
    </row>
    <row r="90" spans="1:14" ht="18.75" customHeight="1">
      <c r="A90" s="94" t="s">
        <v>30</v>
      </c>
      <c r="B90" s="95"/>
      <c r="C90" s="95"/>
      <c r="D90" s="95"/>
      <c r="E90" s="95"/>
      <c r="F90" s="95"/>
      <c r="G90" s="95"/>
      <c r="H90" s="89" t="s">
        <v>29</v>
      </c>
      <c r="I90" s="89"/>
      <c r="J90" s="63">
        <v>479</v>
      </c>
      <c r="K90" s="60"/>
      <c r="L90" s="90"/>
      <c r="N90">
        <v>16</v>
      </c>
    </row>
    <row r="91" spans="1:12" ht="32.25" customHeight="1">
      <c r="A91" s="100" t="s">
        <v>13</v>
      </c>
      <c r="B91" s="101"/>
      <c r="C91" s="101"/>
      <c r="D91" s="101"/>
      <c r="E91" s="101"/>
      <c r="F91" s="101"/>
      <c r="G91" s="101"/>
      <c r="H91" s="90"/>
      <c r="I91" s="90"/>
      <c r="J91" s="90"/>
      <c r="K91" s="90"/>
      <c r="L91" s="90"/>
    </row>
    <row r="92" spans="1:12" ht="34.5" customHeight="1">
      <c r="A92" s="100" t="s">
        <v>14</v>
      </c>
      <c r="B92" s="101"/>
      <c r="C92" s="101"/>
      <c r="D92" s="101"/>
      <c r="E92" s="101"/>
      <c r="F92" s="101"/>
      <c r="G92" s="101"/>
      <c r="H92" s="90"/>
      <c r="I92" s="90"/>
      <c r="J92" s="90"/>
      <c r="K92" s="90"/>
      <c r="L92" s="90"/>
    </row>
    <row r="93" spans="1:12" ht="13.5" thickBot="1">
      <c r="A93" s="111" t="s">
        <v>117</v>
      </c>
      <c r="B93" s="112"/>
      <c r="C93" s="112"/>
      <c r="D93" s="112"/>
      <c r="E93" s="112"/>
      <c r="F93" s="112"/>
      <c r="G93" s="112"/>
      <c r="H93" s="90"/>
      <c r="I93" s="90"/>
      <c r="J93" s="90"/>
      <c r="K93" s="90"/>
      <c r="L93" s="90"/>
    </row>
  </sheetData>
  <sheetProtection/>
  <mergeCells count="25">
    <mergeCell ref="A91:G91"/>
    <mergeCell ref="H86:L86"/>
    <mergeCell ref="A86:G86"/>
    <mergeCell ref="A85:G85"/>
    <mergeCell ref="H91:L93"/>
    <mergeCell ref="A92:G92"/>
    <mergeCell ref="A93:G93"/>
    <mergeCell ref="H90:I90"/>
    <mergeCell ref="A78:L78"/>
    <mergeCell ref="H87:I87"/>
    <mergeCell ref="H88:I88"/>
    <mergeCell ref="H89:I89"/>
    <mergeCell ref="L87:L90"/>
    <mergeCell ref="H85:L85"/>
    <mergeCell ref="A90:G90"/>
    <mergeCell ref="A89:G89"/>
    <mergeCell ref="A88:G88"/>
    <mergeCell ref="A87:G87"/>
    <mergeCell ref="G1:L2"/>
    <mergeCell ref="D3:L3"/>
    <mergeCell ref="G4:L4"/>
    <mergeCell ref="E8:F8"/>
    <mergeCell ref="C4:F4"/>
    <mergeCell ref="C2:F2"/>
    <mergeCell ref="C1:F1"/>
  </mergeCells>
  <conditionalFormatting sqref="C9:C77">
    <cfRule type="cellIs" priority="1" dxfId="0" operator="equal" stopIfTrue="1">
      <formula>$C$83</formula>
    </cfRule>
  </conditionalFormatting>
  <conditionalFormatting sqref="D9:D77">
    <cfRule type="cellIs" priority="2" dxfId="0" operator="equal" stopIfTrue="1">
      <formula>$D$83</formula>
    </cfRule>
  </conditionalFormatting>
  <conditionalFormatting sqref="E9:E77">
    <cfRule type="cellIs" priority="3" dxfId="0" operator="equal" stopIfTrue="1">
      <formula>$E$83</formula>
    </cfRule>
  </conditionalFormatting>
  <conditionalFormatting sqref="G9:G77">
    <cfRule type="cellIs" priority="4" dxfId="0" operator="equal" stopIfTrue="1">
      <formula>$G$83</formula>
    </cfRule>
  </conditionalFormatting>
  <conditionalFormatting sqref="H9:H77">
    <cfRule type="cellIs" priority="5" dxfId="0" operator="equal" stopIfTrue="1">
      <formula>$H$83</formula>
    </cfRule>
  </conditionalFormatting>
  <conditionalFormatting sqref="I9:I77">
    <cfRule type="cellIs" priority="6" dxfId="0" operator="equal" stopIfTrue="1">
      <formula>$I$83</formula>
    </cfRule>
  </conditionalFormatting>
  <conditionalFormatting sqref="J9:K77">
    <cfRule type="cellIs" priority="7" dxfId="0" operator="equal" stopIfTrue="1">
      <formula>$J$83</formula>
    </cfRule>
  </conditionalFormatting>
  <conditionalFormatting sqref="L9:L77">
    <cfRule type="cellIs" priority="8" dxfId="0" operator="equal" stopIfTrue="1">
      <formula>$L$83</formula>
    </cfRule>
  </conditionalFormatting>
  <printOptions horizontalCentered="1" verticalCentered="1"/>
  <pageMargins left="0" right="0" top="0" bottom="0" header="0.5" footer="0.5"/>
  <pageSetup fitToHeight="1" fitToWidth="1" horizontalDpi="600" verticalDpi="6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97" zoomScaleNormal="97" zoomScalePageLayoutView="0" workbookViewId="0" topLeftCell="A4">
      <selection activeCell="D9" sqref="D9"/>
    </sheetView>
  </sheetViews>
  <sheetFormatPr defaultColWidth="9.140625" defaultRowHeight="12.75"/>
  <cols>
    <col min="1" max="1" width="20.7109375" style="0" bestFit="1" customWidth="1"/>
    <col min="2" max="2" width="16.57421875" style="0" bestFit="1" customWidth="1"/>
    <col min="3" max="3" width="13.00390625" style="0" customWidth="1"/>
    <col min="4" max="4" width="12.140625" style="0" customWidth="1"/>
    <col min="5" max="5" width="14.421875" style="0" customWidth="1"/>
    <col min="6" max="6" width="18.57421875" style="0" customWidth="1"/>
    <col min="7" max="7" width="11.28125" style="0" customWidth="1"/>
    <col min="8" max="8" width="10.7109375" style="0" customWidth="1"/>
    <col min="9" max="9" width="9.8515625" style="0" customWidth="1"/>
    <col min="10" max="11" width="12.140625" style="0" customWidth="1"/>
    <col min="12" max="12" width="13.28125" style="0" customWidth="1"/>
  </cols>
  <sheetData>
    <row r="1" spans="1:12" ht="30.75">
      <c r="A1" s="3"/>
      <c r="B1" s="4"/>
      <c r="C1" s="84" t="s">
        <v>116</v>
      </c>
      <c r="D1" s="85"/>
      <c r="E1" s="85"/>
      <c r="F1" s="85"/>
      <c r="G1" s="72"/>
      <c r="H1" s="72"/>
      <c r="I1" s="72"/>
      <c r="J1" s="72"/>
      <c r="K1" s="72"/>
      <c r="L1" s="73"/>
    </row>
    <row r="2" spans="1:12" ht="16.5" customHeight="1">
      <c r="A2" s="5"/>
      <c r="B2" s="6"/>
      <c r="C2" s="82" t="s">
        <v>0</v>
      </c>
      <c r="D2" s="83"/>
      <c r="E2" s="83"/>
      <c r="F2" s="83"/>
      <c r="G2" s="74"/>
      <c r="H2" s="74"/>
      <c r="I2" s="74"/>
      <c r="J2" s="74"/>
      <c r="K2" s="74"/>
      <c r="L2" s="75"/>
    </row>
    <row r="3" spans="1:12" ht="21.75" customHeight="1">
      <c r="A3" s="5"/>
      <c r="B3" s="6"/>
      <c r="C3" s="7" t="s">
        <v>1</v>
      </c>
      <c r="D3" s="76" t="s">
        <v>119</v>
      </c>
      <c r="E3" s="76"/>
      <c r="F3" s="76"/>
      <c r="G3" s="76"/>
      <c r="H3" s="76"/>
      <c r="I3" s="76"/>
      <c r="J3" s="76"/>
      <c r="K3" s="76"/>
      <c r="L3" s="77"/>
    </row>
    <row r="4" spans="1:12" ht="21.75" customHeight="1">
      <c r="A4" s="5"/>
      <c r="B4" s="6"/>
      <c r="C4" s="80" t="s">
        <v>11</v>
      </c>
      <c r="D4" s="81"/>
      <c r="E4" s="81"/>
      <c r="F4" s="81"/>
      <c r="G4" s="74"/>
      <c r="H4" s="74"/>
      <c r="I4" s="74"/>
      <c r="J4" s="74"/>
      <c r="K4" s="74"/>
      <c r="L4" s="75"/>
    </row>
    <row r="5" spans="1:12" ht="8.25" customHeight="1" thickBo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2" ht="23.2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48" customHeight="1" thickBot="1">
      <c r="A7" s="14" t="s">
        <v>2</v>
      </c>
      <c r="B7" s="15" t="s">
        <v>3</v>
      </c>
      <c r="C7" s="16" t="s">
        <v>19</v>
      </c>
      <c r="D7" s="16" t="s">
        <v>20</v>
      </c>
      <c r="E7" s="16" t="s">
        <v>21</v>
      </c>
      <c r="F7" s="16" t="s">
        <v>22</v>
      </c>
      <c r="G7" s="16" t="s">
        <v>4</v>
      </c>
      <c r="H7" s="16" t="s">
        <v>5</v>
      </c>
      <c r="I7" s="17" t="s">
        <v>6</v>
      </c>
      <c r="J7" s="16" t="s">
        <v>7</v>
      </c>
      <c r="K7" s="17" t="s">
        <v>31</v>
      </c>
      <c r="L7" s="18" t="s">
        <v>23</v>
      </c>
    </row>
    <row r="8" spans="1:12" ht="20.25" customHeight="1" thickTop="1">
      <c r="A8" s="19"/>
      <c r="B8" s="20"/>
      <c r="C8" s="20"/>
      <c r="D8" s="21"/>
      <c r="E8" s="78" t="s">
        <v>8</v>
      </c>
      <c r="F8" s="79"/>
      <c r="G8" s="22">
        <v>8</v>
      </c>
      <c r="H8" s="22">
        <v>3.6</v>
      </c>
      <c r="I8" s="22">
        <v>60</v>
      </c>
      <c r="J8" s="62">
        <v>1.27</v>
      </c>
      <c r="K8" s="61"/>
      <c r="L8" s="23"/>
    </row>
    <row r="9" spans="1:16" ht="14.25">
      <c r="A9" s="56" t="s">
        <v>35</v>
      </c>
      <c r="B9" s="65" t="s">
        <v>49</v>
      </c>
      <c r="C9" s="59">
        <v>247.6</v>
      </c>
      <c r="D9" s="67">
        <v>1812.75</v>
      </c>
      <c r="E9" s="59">
        <v>58.5</v>
      </c>
      <c r="F9" s="66">
        <v>18.6</v>
      </c>
      <c r="G9" s="66">
        <v>6.8</v>
      </c>
      <c r="H9" s="66">
        <v>3.5</v>
      </c>
      <c r="I9" s="66">
        <v>61.9</v>
      </c>
      <c r="J9" s="64">
        <v>1.26</v>
      </c>
      <c r="K9" s="51">
        <v>2.9227859999999994</v>
      </c>
      <c r="L9" s="68">
        <f aca="true" t="shared" si="0" ref="L9:L21">ROUND($J$31+($J$32*(H9-$H$8)*(56/100))+(($N$31-((O9*$J$31/56)+((2000-O9)*($J$34/2000))))*(56/O9)),2)</f>
        <v>4.11</v>
      </c>
      <c r="O9" s="24">
        <f aca="true" t="shared" si="1" ref="O9:O21">(2000)*((0.01*$N$34)-0.48)/((0.01*G9)-0.48)</f>
        <v>1553.398058252427</v>
      </c>
      <c r="P9" s="24"/>
    </row>
    <row r="10" spans="1:16" ht="14.25">
      <c r="A10" s="56" t="s">
        <v>52</v>
      </c>
      <c r="B10" s="65" t="s">
        <v>53</v>
      </c>
      <c r="C10" s="59">
        <v>231.4</v>
      </c>
      <c r="D10" s="67">
        <v>1594.48</v>
      </c>
      <c r="E10" s="59">
        <v>59.1</v>
      </c>
      <c r="F10" s="66">
        <v>27.2</v>
      </c>
      <c r="G10" s="66">
        <v>6.5</v>
      </c>
      <c r="H10" s="66">
        <v>3.8</v>
      </c>
      <c r="I10" s="66">
        <v>60.1</v>
      </c>
      <c r="J10" s="64">
        <v>1.26</v>
      </c>
      <c r="K10" s="51">
        <v>2.934579</v>
      </c>
      <c r="L10" s="68">
        <f t="shared" si="0"/>
        <v>4.11</v>
      </c>
      <c r="O10" s="24">
        <f t="shared" si="1"/>
        <v>1542.168674698795</v>
      </c>
      <c r="P10" s="24"/>
    </row>
    <row r="11" spans="1:16" ht="14.25">
      <c r="A11" s="56" t="s">
        <v>40</v>
      </c>
      <c r="B11" s="65" t="s">
        <v>47</v>
      </c>
      <c r="C11" s="59">
        <v>231.2</v>
      </c>
      <c r="D11" s="67">
        <v>1675.97</v>
      </c>
      <c r="E11" s="59">
        <v>55.3</v>
      </c>
      <c r="F11" s="66">
        <v>20</v>
      </c>
      <c r="G11" s="66">
        <v>6.8</v>
      </c>
      <c r="H11" s="66">
        <v>3.2</v>
      </c>
      <c r="I11" s="66">
        <v>62.1</v>
      </c>
      <c r="J11" s="64">
        <v>1.25</v>
      </c>
      <c r="K11" s="51">
        <v>2.9265089999999994</v>
      </c>
      <c r="L11" s="68">
        <f t="shared" si="0"/>
        <v>4.04</v>
      </c>
      <c r="O11" s="24">
        <f t="shared" si="1"/>
        <v>1553.398058252427</v>
      </c>
      <c r="P11" s="24"/>
    </row>
    <row r="12" spans="1:16" ht="14.25">
      <c r="A12" s="56" t="s">
        <v>50</v>
      </c>
      <c r="B12" s="65" t="s">
        <v>51</v>
      </c>
      <c r="C12" s="59">
        <v>231.2</v>
      </c>
      <c r="D12" s="67">
        <v>1618.67</v>
      </c>
      <c r="E12" s="59">
        <v>56.5</v>
      </c>
      <c r="F12" s="66">
        <v>25</v>
      </c>
      <c r="G12" s="66">
        <v>6.5</v>
      </c>
      <c r="H12" s="66">
        <v>3.6</v>
      </c>
      <c r="I12" s="66">
        <v>61.2</v>
      </c>
      <c r="J12" s="64">
        <v>1.27</v>
      </c>
      <c r="K12" s="51">
        <v>2.939211</v>
      </c>
      <c r="L12" s="68">
        <f t="shared" si="0"/>
        <v>4.06</v>
      </c>
      <c r="O12" s="24">
        <f t="shared" si="1"/>
        <v>1542.168674698795</v>
      </c>
      <c r="P12" s="24"/>
    </row>
    <row r="13" spans="1:16" ht="14.25">
      <c r="A13" s="56" t="s">
        <v>40</v>
      </c>
      <c r="B13" s="65" t="s">
        <v>48</v>
      </c>
      <c r="C13" s="59">
        <v>227.1</v>
      </c>
      <c r="D13" s="67">
        <v>1663.22</v>
      </c>
      <c r="E13" s="59">
        <v>58.9</v>
      </c>
      <c r="F13" s="66">
        <v>18.5</v>
      </c>
      <c r="G13" s="66">
        <v>6.1</v>
      </c>
      <c r="H13" s="66">
        <v>3.6</v>
      </c>
      <c r="I13" s="66">
        <v>61.7</v>
      </c>
      <c r="J13" s="64">
        <v>1.24</v>
      </c>
      <c r="K13" s="51">
        <v>2.9577489999999997</v>
      </c>
      <c r="L13" s="68">
        <f t="shared" si="0"/>
        <v>3.97</v>
      </c>
      <c r="O13" s="24">
        <f t="shared" si="1"/>
        <v>1527.4463007159902</v>
      </c>
      <c r="P13" s="24"/>
    </row>
    <row r="14" spans="1:16" ht="14.25">
      <c r="A14" s="56" t="s">
        <v>52</v>
      </c>
      <c r="B14" s="65" t="s">
        <v>54</v>
      </c>
      <c r="C14" s="59">
        <v>221.6</v>
      </c>
      <c r="D14" s="67">
        <v>1542.4</v>
      </c>
      <c r="E14" s="59">
        <v>57.7</v>
      </c>
      <c r="F14" s="66">
        <v>25.8</v>
      </c>
      <c r="G14" s="66">
        <v>5.4</v>
      </c>
      <c r="H14" s="66">
        <v>3.9</v>
      </c>
      <c r="I14" s="66">
        <v>63.5</v>
      </c>
      <c r="J14" s="64">
        <v>1.3</v>
      </c>
      <c r="K14" s="51">
        <v>2.9996899999999997</v>
      </c>
      <c r="L14" s="68">
        <f t="shared" si="0"/>
        <v>3.88</v>
      </c>
      <c r="O14" s="24">
        <f t="shared" si="1"/>
        <v>1502.3474178403753</v>
      </c>
      <c r="P14" s="24"/>
    </row>
    <row r="15" spans="1:16" ht="14.25">
      <c r="A15" s="56" t="s">
        <v>44</v>
      </c>
      <c r="B15" s="65" t="s">
        <v>45</v>
      </c>
      <c r="C15" s="59">
        <v>219.3</v>
      </c>
      <c r="D15" s="67">
        <v>1591.38</v>
      </c>
      <c r="E15" s="59">
        <v>58.2</v>
      </c>
      <c r="F15" s="66">
        <v>19.9</v>
      </c>
      <c r="G15" s="66">
        <v>7.3</v>
      </c>
      <c r="H15" s="66">
        <v>3.7</v>
      </c>
      <c r="I15" s="66">
        <v>61.4</v>
      </c>
      <c r="J15" s="64">
        <v>1.29</v>
      </c>
      <c r="K15" s="51">
        <v>2.895304</v>
      </c>
      <c r="L15" s="68">
        <f t="shared" si="0"/>
        <v>4.27</v>
      </c>
      <c r="O15" s="24">
        <f t="shared" si="1"/>
        <v>1572.4815724815724</v>
      </c>
      <c r="P15" s="24"/>
    </row>
    <row r="16" spans="1:16" ht="14.25">
      <c r="A16" s="56" t="s">
        <v>35</v>
      </c>
      <c r="B16" s="65" t="s">
        <v>36</v>
      </c>
      <c r="C16" s="59">
        <v>215.9</v>
      </c>
      <c r="D16" s="67">
        <v>1514.76</v>
      </c>
      <c r="E16" s="59">
        <v>55.4</v>
      </c>
      <c r="F16" s="66">
        <v>24.7</v>
      </c>
      <c r="G16" s="66">
        <v>6.4</v>
      </c>
      <c r="H16" s="66">
        <v>3.4</v>
      </c>
      <c r="I16" s="66">
        <v>61.6</v>
      </c>
      <c r="J16" s="64">
        <v>1.26</v>
      </c>
      <c r="K16" s="51">
        <v>2.9468649999999994</v>
      </c>
      <c r="L16" s="68">
        <f t="shared" si="0"/>
        <v>3.99</v>
      </c>
      <c r="O16" s="24">
        <f t="shared" si="1"/>
        <v>1538.4615384615383</v>
      </c>
      <c r="P16" s="24"/>
    </row>
    <row r="17" spans="1:16" ht="14.25">
      <c r="A17" s="56" t="s">
        <v>40</v>
      </c>
      <c r="B17" s="65" t="s">
        <v>42</v>
      </c>
      <c r="C17" s="59">
        <v>210.4</v>
      </c>
      <c r="D17" s="67">
        <v>1510.39</v>
      </c>
      <c r="E17" s="59">
        <v>59.2</v>
      </c>
      <c r="F17" s="66">
        <v>21.4</v>
      </c>
      <c r="G17" s="66">
        <v>6.4</v>
      </c>
      <c r="H17" s="66">
        <v>3.6</v>
      </c>
      <c r="I17" s="66">
        <v>61.3</v>
      </c>
      <c r="J17" s="64">
        <v>1.24</v>
      </c>
      <c r="K17" s="51">
        <v>2.9409429999999994</v>
      </c>
      <c r="L17" s="68">
        <f t="shared" si="0"/>
        <v>4.04</v>
      </c>
      <c r="O17" s="24">
        <f t="shared" si="1"/>
        <v>1538.4615384615383</v>
      </c>
      <c r="P17" s="24"/>
    </row>
    <row r="18" spans="1:16" ht="14.25">
      <c r="A18" s="56" t="s">
        <v>40</v>
      </c>
      <c r="B18" s="65" t="s">
        <v>46</v>
      </c>
      <c r="C18" s="59">
        <v>210.3</v>
      </c>
      <c r="D18" s="67">
        <v>1511.91</v>
      </c>
      <c r="E18" s="59">
        <v>58.2</v>
      </c>
      <c r="F18" s="66">
        <v>21.2</v>
      </c>
      <c r="G18" s="66">
        <v>6.7</v>
      </c>
      <c r="H18" s="66">
        <v>3.5</v>
      </c>
      <c r="I18" s="66">
        <v>61.7</v>
      </c>
      <c r="J18" s="64">
        <v>1.25</v>
      </c>
      <c r="K18" s="51">
        <v>2.9270979999999995</v>
      </c>
      <c r="L18" s="68">
        <f t="shared" si="0"/>
        <v>4.08</v>
      </c>
      <c r="O18" s="24">
        <f t="shared" si="1"/>
        <v>1549.6368038740918</v>
      </c>
      <c r="P18" s="24"/>
    </row>
    <row r="19" spans="1:16" ht="14.25">
      <c r="A19" s="56" t="s">
        <v>35</v>
      </c>
      <c r="B19" s="65" t="s">
        <v>43</v>
      </c>
      <c r="C19" s="59">
        <v>208.6</v>
      </c>
      <c r="D19" s="67">
        <v>1469.37</v>
      </c>
      <c r="E19" s="59">
        <v>57.3</v>
      </c>
      <c r="F19" s="66">
        <v>24.1</v>
      </c>
      <c r="G19" s="66">
        <v>6.7</v>
      </c>
      <c r="H19" s="66">
        <v>3.7</v>
      </c>
      <c r="I19" s="66">
        <v>61.2</v>
      </c>
      <c r="J19" s="64">
        <v>1.27</v>
      </c>
      <c r="K19" s="51">
        <v>2.9263359999999996</v>
      </c>
      <c r="L19" s="68">
        <f t="shared" si="0"/>
        <v>4.13</v>
      </c>
      <c r="O19" s="24">
        <f t="shared" si="1"/>
        <v>1549.6368038740918</v>
      </c>
      <c r="P19" s="24"/>
    </row>
    <row r="20" spans="1:16" ht="14.25">
      <c r="A20" s="56" t="s">
        <v>39</v>
      </c>
      <c r="B20" s="65">
        <v>2547</v>
      </c>
      <c r="C20" s="59">
        <v>198.8</v>
      </c>
      <c r="D20" s="67">
        <v>1445.13</v>
      </c>
      <c r="E20" s="59">
        <v>55.8</v>
      </c>
      <c r="F20" s="66">
        <v>19.6</v>
      </c>
      <c r="G20" s="66">
        <v>6.1</v>
      </c>
      <c r="H20" s="66">
        <v>4</v>
      </c>
      <c r="I20" s="66">
        <v>60.8</v>
      </c>
      <c r="J20" s="64">
        <v>1.23</v>
      </c>
      <c r="K20" s="51">
        <v>2.949775</v>
      </c>
      <c r="L20" s="68">
        <f t="shared" si="0"/>
        <v>4.06</v>
      </c>
      <c r="O20" s="24">
        <f t="shared" si="1"/>
        <v>1527.4463007159902</v>
      </c>
      <c r="P20" s="24"/>
    </row>
    <row r="21" spans="1:18" ht="14.25">
      <c r="A21" s="56" t="s">
        <v>40</v>
      </c>
      <c r="B21" s="65" t="s">
        <v>41</v>
      </c>
      <c r="C21" s="59">
        <v>195.9</v>
      </c>
      <c r="D21" s="67">
        <v>1410.22</v>
      </c>
      <c r="E21" s="59">
        <v>57.5</v>
      </c>
      <c r="F21" s="66">
        <v>21</v>
      </c>
      <c r="G21" s="66">
        <v>6.4</v>
      </c>
      <c r="H21" s="66">
        <v>3.5</v>
      </c>
      <c r="I21" s="66">
        <v>62.2</v>
      </c>
      <c r="J21" s="64">
        <v>1.28</v>
      </c>
      <c r="K21" s="51">
        <v>2.9477739999999995</v>
      </c>
      <c r="L21" s="68">
        <f t="shared" si="0"/>
        <v>4.02</v>
      </c>
      <c r="O21" s="24">
        <f t="shared" si="1"/>
        <v>1538.4615384615383</v>
      </c>
      <c r="P21" s="24"/>
      <c r="R21" s="1"/>
    </row>
    <row r="22" spans="1:16" ht="13.5" thickBot="1">
      <c r="A22" s="86" t="s">
        <v>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8"/>
      <c r="O22" s="24"/>
      <c r="P22" s="24"/>
    </row>
    <row r="23" spans="1:16" ht="15" thickBot="1">
      <c r="A23" s="57" t="s">
        <v>37</v>
      </c>
      <c r="B23" s="58" t="s">
        <v>38</v>
      </c>
      <c r="C23" s="51">
        <v>215.16735297549457</v>
      </c>
      <c r="D23" s="51">
        <v>1554.92</v>
      </c>
      <c r="E23" s="51">
        <v>57.88</v>
      </c>
      <c r="F23" s="51">
        <v>22.39</v>
      </c>
      <c r="G23" s="66">
        <v>6.7749999999999995</v>
      </c>
      <c r="H23" s="66">
        <v>3.5999999999999996</v>
      </c>
      <c r="I23" s="66">
        <v>61.050000000000004</v>
      </c>
      <c r="J23" s="69">
        <v>1.26975</v>
      </c>
      <c r="K23" s="59">
        <v>2.94</v>
      </c>
      <c r="L23" s="50">
        <f>ROUND($J$31+($J$32*(H23-$H$8)*(56/100))+(($N$31-((O23*$J$31/56)+((2000-O23)*($J$34/2000))))*(56/O23)),2)</f>
        <v>4.12</v>
      </c>
      <c r="O23" s="24">
        <f>(2000)*((0.01*$N$34)-0.48)/((0.01*G23)-0.48)</f>
        <v>1552.4560339599755</v>
      </c>
      <c r="P23" s="24"/>
    </row>
    <row r="24" spans="1:12" ht="23.25" customHeight="1" thickBot="1">
      <c r="A24" s="25"/>
      <c r="B24" s="26"/>
      <c r="C24" s="26"/>
      <c r="D24" s="26"/>
      <c r="E24" s="26"/>
      <c r="F24" s="26"/>
      <c r="G24" s="27"/>
      <c r="H24" s="27"/>
      <c r="I24" s="27"/>
      <c r="J24" s="26"/>
      <c r="K24" s="26"/>
      <c r="L24" s="28"/>
    </row>
    <row r="25" spans="1:12" ht="16.5">
      <c r="A25" s="29" t="s">
        <v>15</v>
      </c>
      <c r="B25" s="30"/>
      <c r="C25" s="31">
        <f aca="true" t="shared" si="2" ref="C25:L25">AVERAGE(C9:C21)</f>
        <v>219.1769230769231</v>
      </c>
      <c r="D25" s="52">
        <f t="shared" si="2"/>
        <v>1566.2038461538464</v>
      </c>
      <c r="E25" s="31">
        <f t="shared" si="2"/>
        <v>57.5076923076923</v>
      </c>
      <c r="F25" s="31">
        <f t="shared" si="2"/>
        <v>22.076923076923077</v>
      </c>
      <c r="G25" s="31">
        <f t="shared" si="2"/>
        <v>6.4692307692307685</v>
      </c>
      <c r="H25" s="31">
        <f t="shared" si="2"/>
        <v>3.6153846153846154</v>
      </c>
      <c r="I25" s="31">
        <f t="shared" si="2"/>
        <v>61.5923076923077</v>
      </c>
      <c r="J25" s="32">
        <f t="shared" si="2"/>
        <v>1.2615384615384617</v>
      </c>
      <c r="K25" s="32">
        <f t="shared" si="2"/>
        <v>2.9395860769230775</v>
      </c>
      <c r="L25" s="46">
        <f t="shared" si="2"/>
        <v>4.058461538461539</v>
      </c>
    </row>
    <row r="26" spans="1:12" ht="17.25">
      <c r="A26" s="33" t="s">
        <v>16</v>
      </c>
      <c r="B26" s="34"/>
      <c r="C26" s="35">
        <f aca="true" t="shared" si="3" ref="C26:L26">STDEV(C9:C21)</f>
        <v>14.578874776318973</v>
      </c>
      <c r="D26" s="53">
        <f t="shared" si="3"/>
        <v>109.57286590350593</v>
      </c>
      <c r="E26" s="35">
        <f t="shared" si="3"/>
        <v>1.3726261559880637</v>
      </c>
      <c r="F26" s="35">
        <f t="shared" si="3"/>
        <v>2.9166630036607044</v>
      </c>
      <c r="G26" s="35">
        <f t="shared" si="3"/>
        <v>0.45163520564096743</v>
      </c>
      <c r="H26" s="35">
        <f t="shared" si="3"/>
        <v>0.2115268062057141</v>
      </c>
      <c r="I26" s="35">
        <f t="shared" si="3"/>
        <v>0.7994389057974127</v>
      </c>
      <c r="J26" s="36">
        <f t="shared" si="3"/>
        <v>0.020349510168614988</v>
      </c>
      <c r="K26" s="36">
        <f t="shared" si="3"/>
        <v>0.02404671930313136</v>
      </c>
      <c r="L26" s="47">
        <f t="shared" si="3"/>
        <v>0.0922718947681392</v>
      </c>
    </row>
    <row r="27" spans="1:12" ht="17.25">
      <c r="A27" s="37" t="s">
        <v>17</v>
      </c>
      <c r="B27" s="38"/>
      <c r="C27" s="39">
        <f aca="true" t="shared" si="4" ref="C27:L27">MAX(C9:C21)</f>
        <v>247.6</v>
      </c>
      <c r="D27" s="54">
        <f t="shared" si="4"/>
        <v>1812.75</v>
      </c>
      <c r="E27" s="39">
        <f t="shared" si="4"/>
        <v>59.2</v>
      </c>
      <c r="F27" s="39">
        <f t="shared" si="4"/>
        <v>27.2</v>
      </c>
      <c r="G27" s="39">
        <f t="shared" si="4"/>
        <v>7.3</v>
      </c>
      <c r="H27" s="39">
        <f t="shared" si="4"/>
        <v>4</v>
      </c>
      <c r="I27" s="39">
        <f t="shared" si="4"/>
        <v>63.5</v>
      </c>
      <c r="J27" s="40">
        <f t="shared" si="4"/>
        <v>1.3</v>
      </c>
      <c r="K27" s="40">
        <f t="shared" si="4"/>
        <v>2.9996899999999997</v>
      </c>
      <c r="L27" s="48">
        <f t="shared" si="4"/>
        <v>4.27</v>
      </c>
    </row>
    <row r="28" spans="1:12" ht="18" thickBot="1">
      <c r="A28" s="41" t="s">
        <v>18</v>
      </c>
      <c r="B28" s="42"/>
      <c r="C28" s="43">
        <f aca="true" t="shared" si="5" ref="C28:L28">MIN(C9:C21)</f>
        <v>195.9</v>
      </c>
      <c r="D28" s="55">
        <f t="shared" si="5"/>
        <v>1410.22</v>
      </c>
      <c r="E28" s="43">
        <f t="shared" si="5"/>
        <v>55.3</v>
      </c>
      <c r="F28" s="43">
        <f t="shared" si="5"/>
        <v>18.5</v>
      </c>
      <c r="G28" s="43">
        <f t="shared" si="5"/>
        <v>5.4</v>
      </c>
      <c r="H28" s="43">
        <f t="shared" si="5"/>
        <v>3.2</v>
      </c>
      <c r="I28" s="43">
        <f t="shared" si="5"/>
        <v>60.1</v>
      </c>
      <c r="J28" s="44">
        <f t="shared" si="5"/>
        <v>1.23</v>
      </c>
      <c r="K28" s="44">
        <f t="shared" si="5"/>
        <v>2.895304</v>
      </c>
      <c r="L28" s="49">
        <f t="shared" si="5"/>
        <v>3.88</v>
      </c>
    </row>
    <row r="29" spans="1:12" ht="15">
      <c r="A29" s="108" t="s">
        <v>32</v>
      </c>
      <c r="B29" s="109"/>
      <c r="C29" s="109"/>
      <c r="D29" s="109"/>
      <c r="E29" s="109"/>
      <c r="F29" s="109"/>
      <c r="G29" s="110"/>
      <c r="H29" s="91"/>
      <c r="I29" s="92"/>
      <c r="J29" s="92"/>
      <c r="K29" s="92"/>
      <c r="L29" s="93"/>
    </row>
    <row r="30" spans="1:14" ht="15.75">
      <c r="A30" s="105" t="s">
        <v>33</v>
      </c>
      <c r="B30" s="106"/>
      <c r="C30" s="106"/>
      <c r="D30" s="106"/>
      <c r="E30" s="106"/>
      <c r="F30" s="106"/>
      <c r="G30" s="107"/>
      <c r="H30" s="102" t="s">
        <v>24</v>
      </c>
      <c r="I30" s="103"/>
      <c r="J30" s="103"/>
      <c r="K30" s="103"/>
      <c r="L30" s="104"/>
      <c r="N30" s="45" t="s">
        <v>25</v>
      </c>
    </row>
    <row r="31" spans="1:14" ht="15.75" thickBot="1">
      <c r="A31" s="98" t="s">
        <v>10</v>
      </c>
      <c r="B31" s="99"/>
      <c r="C31" s="99"/>
      <c r="D31" s="99"/>
      <c r="E31" s="99"/>
      <c r="F31" s="99"/>
      <c r="G31" s="99"/>
      <c r="H31" s="89" t="s">
        <v>26</v>
      </c>
      <c r="I31" s="89"/>
      <c r="J31" s="51">
        <v>4.4</v>
      </c>
      <c r="K31" s="51"/>
      <c r="L31" s="90"/>
      <c r="N31">
        <f>($N$32*$J$31/56)+($N$33*$J$34/2000)</f>
        <v>221.51428571428576</v>
      </c>
    </row>
    <row r="32" spans="1:14" ht="16.5">
      <c r="A32" s="96" t="s">
        <v>12</v>
      </c>
      <c r="B32" s="97"/>
      <c r="C32" s="97"/>
      <c r="D32" s="97"/>
      <c r="E32" s="97"/>
      <c r="F32" s="97"/>
      <c r="G32" s="97"/>
      <c r="H32" s="89" t="s">
        <v>27</v>
      </c>
      <c r="I32" s="89"/>
      <c r="J32" s="64">
        <v>0.41</v>
      </c>
      <c r="K32" s="59"/>
      <c r="L32" s="90"/>
      <c r="N32">
        <f>2000*((0.01*$N$34)-0.48)/((0.01*$G$8)-0.48)</f>
        <v>1599.9999999999998</v>
      </c>
    </row>
    <row r="33" spans="1:14" ht="16.5">
      <c r="A33" s="94" t="s">
        <v>122</v>
      </c>
      <c r="B33" s="95"/>
      <c r="C33" s="95"/>
      <c r="D33" s="95"/>
      <c r="E33" s="95"/>
      <c r="F33" s="95"/>
      <c r="G33" s="95"/>
      <c r="H33" s="89" t="s">
        <v>28</v>
      </c>
      <c r="I33" s="89"/>
      <c r="J33" s="51">
        <v>215</v>
      </c>
      <c r="K33" s="59"/>
      <c r="L33" s="90"/>
      <c r="N33">
        <f>2000-N32</f>
        <v>400.0000000000002</v>
      </c>
    </row>
    <row r="34" spans="1:14" ht="18.75" customHeight="1">
      <c r="A34" s="94" t="s">
        <v>30</v>
      </c>
      <c r="B34" s="95"/>
      <c r="C34" s="95"/>
      <c r="D34" s="95"/>
      <c r="E34" s="95"/>
      <c r="F34" s="95"/>
      <c r="G34" s="95"/>
      <c r="H34" s="89" t="s">
        <v>29</v>
      </c>
      <c r="I34" s="89"/>
      <c r="J34" s="63">
        <v>479</v>
      </c>
      <c r="K34" s="60"/>
      <c r="L34" s="90"/>
      <c r="N34">
        <v>16</v>
      </c>
    </row>
    <row r="35" spans="1:12" ht="32.25" customHeight="1">
      <c r="A35" s="100" t="s">
        <v>13</v>
      </c>
      <c r="B35" s="101"/>
      <c r="C35" s="101"/>
      <c r="D35" s="101"/>
      <c r="E35" s="101"/>
      <c r="F35" s="101"/>
      <c r="G35" s="101"/>
      <c r="H35" s="90"/>
      <c r="I35" s="90"/>
      <c r="J35" s="90"/>
      <c r="K35" s="90"/>
      <c r="L35" s="90"/>
    </row>
    <row r="36" spans="1:12" ht="34.5" customHeight="1">
      <c r="A36" s="100" t="s">
        <v>14</v>
      </c>
      <c r="B36" s="101"/>
      <c r="C36" s="101"/>
      <c r="D36" s="101"/>
      <c r="E36" s="101"/>
      <c r="F36" s="101"/>
      <c r="G36" s="101"/>
      <c r="H36" s="90"/>
      <c r="I36" s="90"/>
      <c r="J36" s="90"/>
      <c r="K36" s="90"/>
      <c r="L36" s="90"/>
    </row>
    <row r="37" spans="1:12" ht="13.5" thickBot="1">
      <c r="A37" s="111" t="s">
        <v>117</v>
      </c>
      <c r="B37" s="112"/>
      <c r="C37" s="112"/>
      <c r="D37" s="112"/>
      <c r="E37" s="112"/>
      <c r="F37" s="112"/>
      <c r="G37" s="112"/>
      <c r="H37" s="90"/>
      <c r="I37" s="90"/>
      <c r="J37" s="90"/>
      <c r="K37" s="90"/>
      <c r="L37" s="90"/>
    </row>
  </sheetData>
  <sheetProtection/>
  <mergeCells count="25">
    <mergeCell ref="A35:G35"/>
    <mergeCell ref="H35:L37"/>
    <mergeCell ref="A36:G36"/>
    <mergeCell ref="A37:G37"/>
    <mergeCell ref="A31:G31"/>
    <mergeCell ref="H31:I31"/>
    <mergeCell ref="L31:L34"/>
    <mergeCell ref="A32:G32"/>
    <mergeCell ref="H32:I32"/>
    <mergeCell ref="A33:G33"/>
    <mergeCell ref="H33:I33"/>
    <mergeCell ref="A34:G34"/>
    <mergeCell ref="H34:I34"/>
    <mergeCell ref="E8:F8"/>
    <mergeCell ref="A22:L22"/>
    <mergeCell ref="A29:G29"/>
    <mergeCell ref="H29:L29"/>
    <mergeCell ref="A30:G30"/>
    <mergeCell ref="H30:L30"/>
    <mergeCell ref="C1:F1"/>
    <mergeCell ref="G1:L2"/>
    <mergeCell ref="C2:F2"/>
    <mergeCell ref="D3:L3"/>
    <mergeCell ref="C4:F4"/>
    <mergeCell ref="G4:L4"/>
  </mergeCells>
  <conditionalFormatting sqref="C9:C21">
    <cfRule type="cellIs" priority="1" dxfId="0" operator="equal" stopIfTrue="1">
      <formula>$C$27</formula>
    </cfRule>
  </conditionalFormatting>
  <conditionalFormatting sqref="D9:D21">
    <cfRule type="cellIs" priority="2" dxfId="0" operator="equal" stopIfTrue="1">
      <formula>$D$27</formula>
    </cfRule>
  </conditionalFormatting>
  <conditionalFormatting sqref="E9:E21">
    <cfRule type="cellIs" priority="3" dxfId="0" operator="equal" stopIfTrue="1">
      <formula>$E$27</formula>
    </cfRule>
  </conditionalFormatting>
  <conditionalFormatting sqref="G9:G21">
    <cfRule type="cellIs" priority="4" dxfId="0" operator="equal" stopIfTrue="1">
      <formula>$G$27</formula>
    </cfRule>
  </conditionalFormatting>
  <conditionalFormatting sqref="H9:H21">
    <cfRule type="cellIs" priority="5" dxfId="0" operator="equal" stopIfTrue="1">
      <formula>$H$27</formula>
    </cfRule>
  </conditionalFormatting>
  <conditionalFormatting sqref="I9:I21">
    <cfRule type="cellIs" priority="6" dxfId="0" operator="equal" stopIfTrue="1">
      <formula>$I$27</formula>
    </cfRule>
  </conditionalFormatting>
  <conditionalFormatting sqref="J9:K21">
    <cfRule type="cellIs" priority="7" dxfId="0" operator="equal" stopIfTrue="1">
      <formula>$J$27</formula>
    </cfRule>
  </conditionalFormatting>
  <conditionalFormatting sqref="L9:L21">
    <cfRule type="cellIs" priority="8" dxfId="0" operator="equal" stopIfTrue="1">
      <formula>$L$27</formula>
    </cfRule>
  </conditionalFormatting>
  <printOptions horizontalCentered="1" verticalCentered="1"/>
  <pageMargins left="0" right="0" top="0" bottom="0" header="0.5" footer="0.5"/>
  <pageSetup fitToHeight="1" fitToWidth="1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97" zoomScaleNormal="97" zoomScalePageLayoutView="0" workbookViewId="0" topLeftCell="A7">
      <selection activeCell="A37" sqref="A37:G37"/>
    </sheetView>
  </sheetViews>
  <sheetFormatPr defaultColWidth="9.140625" defaultRowHeight="12.75"/>
  <cols>
    <col min="1" max="1" width="20.7109375" style="0" bestFit="1" customWidth="1"/>
    <col min="2" max="2" width="16.57421875" style="0" bestFit="1" customWidth="1"/>
    <col min="3" max="3" width="13.00390625" style="0" customWidth="1"/>
    <col min="4" max="4" width="12.140625" style="0" customWidth="1"/>
    <col min="5" max="5" width="14.421875" style="0" customWidth="1"/>
    <col min="6" max="6" width="18.57421875" style="0" customWidth="1"/>
    <col min="7" max="7" width="11.28125" style="0" customWidth="1"/>
    <col min="8" max="8" width="10.7109375" style="0" customWidth="1"/>
    <col min="9" max="9" width="9.8515625" style="0" customWidth="1"/>
    <col min="10" max="11" width="12.140625" style="0" customWidth="1"/>
    <col min="12" max="12" width="13.28125" style="0" customWidth="1"/>
  </cols>
  <sheetData>
    <row r="1" spans="1:12" ht="30.75">
      <c r="A1" s="3"/>
      <c r="B1" s="4"/>
      <c r="C1" s="84" t="s">
        <v>116</v>
      </c>
      <c r="D1" s="85"/>
      <c r="E1" s="85"/>
      <c r="F1" s="85"/>
      <c r="G1" s="72"/>
      <c r="H1" s="72"/>
      <c r="I1" s="72"/>
      <c r="J1" s="72"/>
      <c r="K1" s="72"/>
      <c r="L1" s="73"/>
    </row>
    <row r="2" spans="1:12" ht="16.5" customHeight="1">
      <c r="A2" s="5"/>
      <c r="B2" s="6"/>
      <c r="C2" s="82" t="s">
        <v>0</v>
      </c>
      <c r="D2" s="83"/>
      <c r="E2" s="83"/>
      <c r="F2" s="83"/>
      <c r="G2" s="74"/>
      <c r="H2" s="74"/>
      <c r="I2" s="74"/>
      <c r="J2" s="74"/>
      <c r="K2" s="74"/>
      <c r="L2" s="75"/>
    </row>
    <row r="3" spans="1:12" ht="21.75" customHeight="1">
      <c r="A3" s="5"/>
      <c r="B3" s="6"/>
      <c r="C3" s="7" t="s">
        <v>1</v>
      </c>
      <c r="D3" s="76" t="s">
        <v>120</v>
      </c>
      <c r="E3" s="76"/>
      <c r="F3" s="76"/>
      <c r="G3" s="76"/>
      <c r="H3" s="76"/>
      <c r="I3" s="76"/>
      <c r="J3" s="76"/>
      <c r="K3" s="76"/>
      <c r="L3" s="77"/>
    </row>
    <row r="4" spans="1:12" ht="21.75" customHeight="1">
      <c r="A4" s="5"/>
      <c r="B4" s="6"/>
      <c r="C4" s="80" t="s">
        <v>11</v>
      </c>
      <c r="D4" s="81"/>
      <c r="E4" s="81"/>
      <c r="F4" s="81"/>
      <c r="G4" s="74"/>
      <c r="H4" s="74"/>
      <c r="I4" s="74"/>
      <c r="J4" s="74"/>
      <c r="K4" s="74"/>
      <c r="L4" s="75"/>
    </row>
    <row r="5" spans="1:12" ht="8.25" customHeight="1" thickBo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2" ht="23.2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48" customHeight="1" thickBot="1">
      <c r="A7" s="14" t="s">
        <v>2</v>
      </c>
      <c r="B7" s="15" t="s">
        <v>3</v>
      </c>
      <c r="C7" s="16" t="s">
        <v>19</v>
      </c>
      <c r="D7" s="16" t="s">
        <v>20</v>
      </c>
      <c r="E7" s="16" t="s">
        <v>21</v>
      </c>
      <c r="F7" s="16" t="s">
        <v>22</v>
      </c>
      <c r="G7" s="16" t="s">
        <v>4</v>
      </c>
      <c r="H7" s="16" t="s">
        <v>5</v>
      </c>
      <c r="I7" s="17" t="s">
        <v>6</v>
      </c>
      <c r="J7" s="16" t="s">
        <v>7</v>
      </c>
      <c r="K7" s="17" t="s">
        <v>31</v>
      </c>
      <c r="L7" s="18" t="s">
        <v>23</v>
      </c>
    </row>
    <row r="8" spans="1:12" ht="20.25" customHeight="1" thickTop="1">
      <c r="A8" s="19"/>
      <c r="B8" s="20"/>
      <c r="C8" s="20"/>
      <c r="D8" s="21"/>
      <c r="E8" s="78" t="s">
        <v>8</v>
      </c>
      <c r="F8" s="79"/>
      <c r="G8" s="22">
        <v>8</v>
      </c>
      <c r="H8" s="22">
        <v>3.6</v>
      </c>
      <c r="I8" s="22">
        <v>60</v>
      </c>
      <c r="J8" s="62">
        <v>1.27</v>
      </c>
      <c r="K8" s="61"/>
      <c r="L8" s="23"/>
    </row>
    <row r="9" spans="1:16" ht="14.25">
      <c r="A9" s="56" t="s">
        <v>44</v>
      </c>
      <c r="B9" s="65" t="s">
        <v>67</v>
      </c>
      <c r="C9" s="66">
        <v>239.5</v>
      </c>
      <c r="D9" s="67">
        <v>1694.36</v>
      </c>
      <c r="E9" s="66">
        <v>56.1</v>
      </c>
      <c r="F9" s="66">
        <v>23.5</v>
      </c>
      <c r="G9" s="66">
        <v>5.8</v>
      </c>
      <c r="H9" s="66">
        <v>3.9</v>
      </c>
      <c r="I9" s="66">
        <v>61.7</v>
      </c>
      <c r="J9" s="64">
        <v>1.27</v>
      </c>
      <c r="K9" s="51">
        <v>2.9734119999999997</v>
      </c>
      <c r="L9" s="68">
        <f aca="true" t="shared" si="0" ref="L9:L25">ROUND($J$35+($J$36*(H9-$H$8)*(56/100))+(($N$35-((O9*$J$35/56)+((2000-O9)*($J$38/2000))))*(56/O9)),2)</f>
        <v>3.97</v>
      </c>
      <c r="O9" s="24">
        <f aca="true" t="shared" si="1" ref="O9:O25">(2000)*((0.01*$N$38)-0.48)/((0.01*G9)-0.48)</f>
        <v>1516.5876777251183</v>
      </c>
      <c r="P9" s="24"/>
    </row>
    <row r="10" spans="1:16" ht="14.25">
      <c r="A10" s="56" t="s">
        <v>55</v>
      </c>
      <c r="B10" s="65" t="s">
        <v>59</v>
      </c>
      <c r="C10" s="66">
        <v>231.5</v>
      </c>
      <c r="D10" s="67">
        <v>1645.97</v>
      </c>
      <c r="E10" s="66">
        <v>56</v>
      </c>
      <c r="F10" s="66">
        <v>22.8</v>
      </c>
      <c r="G10" s="66">
        <v>5.9</v>
      </c>
      <c r="H10" s="66">
        <v>3.7</v>
      </c>
      <c r="I10" s="66">
        <v>60.6</v>
      </c>
      <c r="J10" s="64">
        <v>1.24</v>
      </c>
      <c r="K10" s="51">
        <v>2.9672819999999995</v>
      </c>
      <c r="L10" s="68">
        <f t="shared" si="0"/>
        <v>3.95</v>
      </c>
      <c r="O10" s="24">
        <f t="shared" si="1"/>
        <v>1520.190023752969</v>
      </c>
      <c r="P10" s="24"/>
    </row>
    <row r="11" spans="1:16" ht="14.25">
      <c r="A11" s="56" t="s">
        <v>63</v>
      </c>
      <c r="B11" s="65" t="s">
        <v>64</v>
      </c>
      <c r="C11" s="66">
        <v>229.5</v>
      </c>
      <c r="D11" s="67">
        <v>1594.8</v>
      </c>
      <c r="E11" s="66">
        <v>58.8</v>
      </c>
      <c r="F11" s="66">
        <v>26</v>
      </c>
      <c r="G11" s="66">
        <v>6</v>
      </c>
      <c r="H11" s="66">
        <v>3.8</v>
      </c>
      <c r="I11" s="66">
        <v>61.1</v>
      </c>
      <c r="J11" s="64">
        <v>1.26</v>
      </c>
      <c r="K11" s="51">
        <v>2.9625889999999995</v>
      </c>
      <c r="L11" s="68">
        <f t="shared" si="0"/>
        <v>4</v>
      </c>
      <c r="O11" s="24">
        <f t="shared" si="1"/>
        <v>1523.8095238095236</v>
      </c>
      <c r="P11" s="24"/>
    </row>
    <row r="12" spans="1:16" ht="14.25">
      <c r="A12" s="56" t="s">
        <v>65</v>
      </c>
      <c r="B12" s="65" t="s">
        <v>66</v>
      </c>
      <c r="C12" s="66">
        <v>228.3</v>
      </c>
      <c r="D12" s="67">
        <v>1602.42</v>
      </c>
      <c r="E12" s="66">
        <v>56.4</v>
      </c>
      <c r="F12" s="66">
        <v>24.6</v>
      </c>
      <c r="G12" s="66">
        <v>6.4</v>
      </c>
      <c r="H12" s="66">
        <v>3.5</v>
      </c>
      <c r="I12" s="66">
        <v>60.5</v>
      </c>
      <c r="J12" s="64">
        <v>1.23</v>
      </c>
      <c r="K12" s="51">
        <v>2.9413239999999994</v>
      </c>
      <c r="L12" s="68">
        <f t="shared" si="0"/>
        <v>4.02</v>
      </c>
      <c r="O12" s="24">
        <f t="shared" si="1"/>
        <v>1538.4615384615383</v>
      </c>
      <c r="P12" s="24"/>
    </row>
    <row r="13" spans="1:16" ht="14.25">
      <c r="A13" s="56" t="s">
        <v>60</v>
      </c>
      <c r="B13" s="65">
        <v>3322</v>
      </c>
      <c r="C13" s="66">
        <v>228.2</v>
      </c>
      <c r="D13" s="67">
        <v>1592.74</v>
      </c>
      <c r="E13" s="66">
        <v>57.2</v>
      </c>
      <c r="F13" s="66">
        <v>25.4</v>
      </c>
      <c r="G13" s="66">
        <v>6.3</v>
      </c>
      <c r="H13" s="66">
        <v>3.5</v>
      </c>
      <c r="I13" s="66">
        <v>61.2</v>
      </c>
      <c r="J13" s="64">
        <v>1.26</v>
      </c>
      <c r="K13" s="51">
        <v>2.9507959999999995</v>
      </c>
      <c r="L13" s="68">
        <f t="shared" si="0"/>
        <v>3.99</v>
      </c>
      <c r="O13" s="24">
        <f t="shared" si="1"/>
        <v>1534.7721822541964</v>
      </c>
      <c r="P13" s="24"/>
    </row>
    <row r="14" spans="1:16" ht="14.25">
      <c r="A14" s="56" t="s">
        <v>55</v>
      </c>
      <c r="B14" s="65" t="s">
        <v>56</v>
      </c>
      <c r="C14" s="66">
        <v>227.7</v>
      </c>
      <c r="D14" s="67">
        <v>1606.52</v>
      </c>
      <c r="E14" s="66">
        <v>57.2</v>
      </c>
      <c r="F14" s="66">
        <v>23.9</v>
      </c>
      <c r="G14" s="66">
        <v>6.5</v>
      </c>
      <c r="H14" s="66">
        <v>3.4</v>
      </c>
      <c r="I14" s="66">
        <v>61.8</v>
      </c>
      <c r="J14" s="64">
        <v>1.26</v>
      </c>
      <c r="K14" s="51">
        <v>2.9412629999999997</v>
      </c>
      <c r="L14" s="68">
        <f t="shared" si="0"/>
        <v>4.02</v>
      </c>
      <c r="O14" s="24">
        <f t="shared" si="1"/>
        <v>1542.168674698795</v>
      </c>
      <c r="P14" s="24"/>
    </row>
    <row r="15" spans="1:16" ht="14.25">
      <c r="A15" s="56" t="s">
        <v>39</v>
      </c>
      <c r="B15" s="65" t="s">
        <v>62</v>
      </c>
      <c r="C15" s="66">
        <v>224.3</v>
      </c>
      <c r="D15" s="67">
        <v>1572.36</v>
      </c>
      <c r="E15" s="66">
        <v>56.5</v>
      </c>
      <c r="F15" s="66">
        <v>24.8</v>
      </c>
      <c r="G15" s="66">
        <v>5.8</v>
      </c>
      <c r="H15" s="66">
        <v>3.7</v>
      </c>
      <c r="I15" s="66">
        <v>61</v>
      </c>
      <c r="J15" s="64">
        <v>1.23</v>
      </c>
      <c r="K15" s="51">
        <v>2.9715939999999996</v>
      </c>
      <c r="L15" s="68">
        <f t="shared" si="0"/>
        <v>3.93</v>
      </c>
      <c r="O15" s="24">
        <f t="shared" si="1"/>
        <v>1516.5876777251183</v>
      </c>
      <c r="P15" s="24"/>
    </row>
    <row r="16" spans="1:16" ht="14.25">
      <c r="A16" s="56" t="s">
        <v>52</v>
      </c>
      <c r="B16" s="65" t="s">
        <v>68</v>
      </c>
      <c r="C16" s="66">
        <v>222.9</v>
      </c>
      <c r="D16" s="67">
        <v>1564.83</v>
      </c>
      <c r="E16" s="66">
        <v>55.4</v>
      </c>
      <c r="F16" s="66">
        <v>24.6</v>
      </c>
      <c r="G16" s="66">
        <v>6.4</v>
      </c>
      <c r="H16" s="66">
        <v>3.6</v>
      </c>
      <c r="I16" s="66">
        <v>60.7</v>
      </c>
      <c r="J16" s="64">
        <v>1.23</v>
      </c>
      <c r="K16" s="51">
        <v>2.9396529999999994</v>
      </c>
      <c r="L16" s="68">
        <f t="shared" si="0"/>
        <v>4.04</v>
      </c>
      <c r="O16" s="24">
        <f t="shared" si="1"/>
        <v>1538.4615384615383</v>
      </c>
      <c r="P16" s="24"/>
    </row>
    <row r="17" spans="1:16" ht="14.25">
      <c r="A17" s="56" t="s">
        <v>57</v>
      </c>
      <c r="B17" s="65" t="s">
        <v>58</v>
      </c>
      <c r="C17" s="66">
        <v>213.9</v>
      </c>
      <c r="D17" s="67">
        <v>1501.67</v>
      </c>
      <c r="E17" s="66">
        <v>58.4</v>
      </c>
      <c r="F17" s="66">
        <v>24.6</v>
      </c>
      <c r="G17" s="66">
        <v>6.2</v>
      </c>
      <c r="H17" s="66">
        <v>3.8</v>
      </c>
      <c r="I17" s="66">
        <v>61.1</v>
      </c>
      <c r="J17" s="64">
        <v>1.26</v>
      </c>
      <c r="K17" s="51">
        <v>2.9513849999999997</v>
      </c>
      <c r="L17" s="68">
        <f t="shared" si="0"/>
        <v>4.04</v>
      </c>
      <c r="O17" s="24">
        <f t="shared" si="1"/>
        <v>1531.1004784688994</v>
      </c>
      <c r="P17" s="24"/>
    </row>
    <row r="18" spans="1:16" ht="14.25">
      <c r="A18" s="56" t="s">
        <v>60</v>
      </c>
      <c r="B18" s="65">
        <v>2293</v>
      </c>
      <c r="C18" s="66">
        <v>209.7</v>
      </c>
      <c r="D18" s="67">
        <v>1486.53</v>
      </c>
      <c r="E18" s="66">
        <v>54.1</v>
      </c>
      <c r="F18" s="66">
        <v>23.2</v>
      </c>
      <c r="G18" s="66">
        <v>6.4</v>
      </c>
      <c r="H18" s="66">
        <v>3.7</v>
      </c>
      <c r="I18" s="66">
        <v>60.5</v>
      </c>
      <c r="J18" s="64">
        <v>1.24</v>
      </c>
      <c r="K18" s="51">
        <v>2.9392719999999994</v>
      </c>
      <c r="L18" s="68">
        <f t="shared" si="0"/>
        <v>4.06</v>
      </c>
      <c r="O18" s="24">
        <f t="shared" si="1"/>
        <v>1538.4615384615383</v>
      </c>
      <c r="P18" s="24"/>
    </row>
    <row r="19" spans="1:16" ht="14.25">
      <c r="A19" s="56" t="s">
        <v>73</v>
      </c>
      <c r="B19" s="65" t="s">
        <v>74</v>
      </c>
      <c r="C19" s="66">
        <v>207.7</v>
      </c>
      <c r="D19" s="67">
        <v>1461.13</v>
      </c>
      <c r="E19" s="66">
        <v>55.3</v>
      </c>
      <c r="F19" s="66">
        <v>24.3</v>
      </c>
      <c r="G19" s="66">
        <v>6</v>
      </c>
      <c r="H19" s="66">
        <v>3.9</v>
      </c>
      <c r="I19" s="66">
        <v>60.7</v>
      </c>
      <c r="J19" s="64">
        <v>1.23</v>
      </c>
      <c r="K19" s="51">
        <v>2.9570479999999995</v>
      </c>
      <c r="L19" s="68">
        <f t="shared" si="0"/>
        <v>4.02</v>
      </c>
      <c r="O19" s="24">
        <f t="shared" si="1"/>
        <v>1523.8095238095236</v>
      </c>
      <c r="P19" s="24"/>
    </row>
    <row r="20" spans="1:16" ht="14.25">
      <c r="A20" s="56" t="s">
        <v>39</v>
      </c>
      <c r="B20" s="65" t="s">
        <v>61</v>
      </c>
      <c r="C20" s="66">
        <v>206.7</v>
      </c>
      <c r="D20" s="67">
        <v>1437.52</v>
      </c>
      <c r="E20" s="66">
        <v>55.3</v>
      </c>
      <c r="F20" s="66">
        <v>25.9</v>
      </c>
      <c r="G20" s="66">
        <v>5.6</v>
      </c>
      <c r="H20" s="66">
        <v>3.6</v>
      </c>
      <c r="I20" s="66">
        <v>61.2</v>
      </c>
      <c r="J20" s="64">
        <v>1.24</v>
      </c>
      <c r="K20" s="51">
        <v>2.985759</v>
      </c>
      <c r="L20" s="68">
        <f t="shared" si="0"/>
        <v>3.86</v>
      </c>
      <c r="O20" s="24">
        <f t="shared" si="1"/>
        <v>1509.4339622641508</v>
      </c>
      <c r="P20" s="24"/>
    </row>
    <row r="21" spans="1:16" ht="14.25">
      <c r="A21" s="56" t="s">
        <v>69</v>
      </c>
      <c r="B21" s="65" t="s">
        <v>70</v>
      </c>
      <c r="C21" s="66">
        <v>204.8</v>
      </c>
      <c r="D21" s="67">
        <v>1490.87</v>
      </c>
      <c r="E21" s="66">
        <v>55.1</v>
      </c>
      <c r="F21" s="66">
        <v>19.4</v>
      </c>
      <c r="G21" s="66">
        <v>6.3</v>
      </c>
      <c r="H21" s="66">
        <v>3.6</v>
      </c>
      <c r="I21" s="66">
        <v>61.4</v>
      </c>
      <c r="J21" s="64">
        <v>1.23</v>
      </c>
      <c r="K21" s="51">
        <v>2.9452549999999995</v>
      </c>
      <c r="L21" s="68">
        <f t="shared" si="0"/>
        <v>4.02</v>
      </c>
      <c r="O21" s="24">
        <f t="shared" si="1"/>
        <v>1534.7721822541964</v>
      </c>
      <c r="P21" s="24"/>
    </row>
    <row r="22" spans="1:16" ht="14.25">
      <c r="A22" s="56" t="s">
        <v>63</v>
      </c>
      <c r="B22" s="65" t="s">
        <v>72</v>
      </c>
      <c r="C22" s="66">
        <v>200.6</v>
      </c>
      <c r="D22" s="67">
        <v>1428.09</v>
      </c>
      <c r="E22" s="66">
        <v>54.9</v>
      </c>
      <c r="F22" s="66">
        <v>22.6</v>
      </c>
      <c r="G22" s="66">
        <v>6.4</v>
      </c>
      <c r="H22" s="66">
        <v>3.4</v>
      </c>
      <c r="I22" s="66">
        <v>61</v>
      </c>
      <c r="J22" s="64">
        <v>1.21</v>
      </c>
      <c r="K22" s="51">
        <v>2.9404149999999993</v>
      </c>
      <c r="L22" s="68">
        <f t="shared" si="0"/>
        <v>3.99</v>
      </c>
      <c r="O22" s="24">
        <f t="shared" si="1"/>
        <v>1538.4615384615383</v>
      </c>
      <c r="P22" s="24"/>
    </row>
    <row r="23" spans="1:16" ht="14.25">
      <c r="A23" s="56" t="s">
        <v>35</v>
      </c>
      <c r="B23" s="65" t="s">
        <v>36</v>
      </c>
      <c r="C23" s="66">
        <v>199.2</v>
      </c>
      <c r="D23" s="67">
        <v>1398.46</v>
      </c>
      <c r="E23" s="66">
        <v>52.2</v>
      </c>
      <c r="F23" s="66">
        <v>24.6</v>
      </c>
      <c r="G23" s="66">
        <v>6.3</v>
      </c>
      <c r="H23" s="66">
        <v>3.4</v>
      </c>
      <c r="I23" s="66">
        <v>61.4</v>
      </c>
      <c r="J23" s="64">
        <v>1.24</v>
      </c>
      <c r="K23" s="51">
        <v>2.9498869999999995</v>
      </c>
      <c r="L23" s="68">
        <f t="shared" si="0"/>
        <v>3.97</v>
      </c>
      <c r="O23" s="24">
        <f t="shared" si="1"/>
        <v>1534.7721822541964</v>
      </c>
      <c r="P23" s="24"/>
    </row>
    <row r="24" spans="1:16" ht="14.25">
      <c r="A24" s="56" t="s">
        <v>69</v>
      </c>
      <c r="B24" s="65" t="s">
        <v>71</v>
      </c>
      <c r="C24" s="66">
        <v>197</v>
      </c>
      <c r="D24" s="67">
        <v>1391.47</v>
      </c>
      <c r="E24" s="66">
        <v>56.2</v>
      </c>
      <c r="F24" s="66">
        <v>23.7</v>
      </c>
      <c r="G24" s="66">
        <v>6.3</v>
      </c>
      <c r="H24" s="66">
        <v>3.6</v>
      </c>
      <c r="I24" s="66">
        <v>60.8</v>
      </c>
      <c r="J24" s="64">
        <v>1.24</v>
      </c>
      <c r="K24" s="51">
        <v>2.9465449999999995</v>
      </c>
      <c r="L24" s="68">
        <f t="shared" si="0"/>
        <v>4.02</v>
      </c>
      <c r="O24" s="24">
        <f t="shared" si="1"/>
        <v>1534.7721822541964</v>
      </c>
      <c r="P24" s="24"/>
    </row>
    <row r="25" spans="1:16" ht="14.25">
      <c r="A25" s="56" t="s">
        <v>63</v>
      </c>
      <c r="B25" s="65" t="s">
        <v>75</v>
      </c>
      <c r="C25" s="66">
        <v>193.5</v>
      </c>
      <c r="D25" s="67">
        <v>1383.6</v>
      </c>
      <c r="E25" s="66">
        <v>55.8</v>
      </c>
      <c r="F25" s="66">
        <v>22</v>
      </c>
      <c r="G25" s="66">
        <v>6.4</v>
      </c>
      <c r="H25" s="66">
        <v>3.8</v>
      </c>
      <c r="I25" s="66">
        <v>60.9</v>
      </c>
      <c r="J25" s="64">
        <v>1.25</v>
      </c>
      <c r="K25" s="51">
        <v>2.9388909999999995</v>
      </c>
      <c r="L25" s="68">
        <f t="shared" si="0"/>
        <v>4.09</v>
      </c>
      <c r="O25" s="24">
        <f t="shared" si="1"/>
        <v>1538.4615384615383</v>
      </c>
      <c r="P25" s="24"/>
    </row>
    <row r="26" spans="1:16" ht="13.5" thickBot="1">
      <c r="A26" s="86" t="s">
        <v>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  <c r="O26" s="24"/>
      <c r="P26" s="24"/>
    </row>
    <row r="27" spans="1:18" ht="15" thickBot="1">
      <c r="A27" s="57" t="s">
        <v>37</v>
      </c>
      <c r="B27" s="58" t="s">
        <v>38</v>
      </c>
      <c r="C27" s="66">
        <v>213.99</v>
      </c>
      <c r="D27" s="67">
        <v>1524.9271717230254</v>
      </c>
      <c r="E27" s="66">
        <v>56.66</v>
      </c>
      <c r="F27" s="66">
        <v>23.95</v>
      </c>
      <c r="G27" s="66">
        <v>6.94</v>
      </c>
      <c r="H27" s="66">
        <v>3.6</v>
      </c>
      <c r="I27" s="66">
        <v>61.120000000000005</v>
      </c>
      <c r="J27" s="64">
        <v>1.2684000000000002</v>
      </c>
      <c r="K27" s="59">
        <v>2.95</v>
      </c>
      <c r="L27" s="50">
        <f>ROUND($J$35+($J$36*(H27-$H$8)*(56/100))+(($N$35-((O27*$J$35/56)+((2000-O27)*($J$38/2000))))*(56/O27)),2)</f>
        <v>4.16</v>
      </c>
      <c r="O27" s="24">
        <f>(2000)*((0.01*$N$38)-0.48)/((0.01*G27)-0.48)</f>
        <v>1558.6945932781293</v>
      </c>
      <c r="P27" s="24"/>
      <c r="R27" s="1">
        <f>AVERAGE(K9:K25)</f>
        <v>2.9530805882352937</v>
      </c>
    </row>
    <row r="28" spans="1:12" ht="23.25" customHeight="1" thickBot="1">
      <c r="A28" s="25"/>
      <c r="B28" s="26"/>
      <c r="C28" s="26"/>
      <c r="D28" s="26"/>
      <c r="E28" s="26"/>
      <c r="F28" s="26"/>
      <c r="G28" s="27"/>
      <c r="H28" s="27"/>
      <c r="I28" s="27"/>
      <c r="J28" s="26"/>
      <c r="K28" s="26"/>
      <c r="L28" s="28"/>
    </row>
    <row r="29" spans="1:12" ht="16.5">
      <c r="A29" s="29" t="s">
        <v>15</v>
      </c>
      <c r="B29" s="30"/>
      <c r="C29" s="31">
        <f aca="true" t="shared" si="2" ref="C29:L29">AVERAGE(C9:C25)</f>
        <v>215.58823529411762</v>
      </c>
      <c r="D29" s="52">
        <f t="shared" si="2"/>
        <v>1520.784705882353</v>
      </c>
      <c r="E29" s="31">
        <f t="shared" si="2"/>
        <v>55.935294117647054</v>
      </c>
      <c r="F29" s="31">
        <f t="shared" si="2"/>
        <v>23.876470588235293</v>
      </c>
      <c r="G29" s="31">
        <f t="shared" si="2"/>
        <v>6.176470588235294</v>
      </c>
      <c r="H29" s="31">
        <f t="shared" si="2"/>
        <v>3.6411764705882352</v>
      </c>
      <c r="I29" s="31">
        <f t="shared" si="2"/>
        <v>61.03529411764707</v>
      </c>
      <c r="J29" s="32">
        <f t="shared" si="2"/>
        <v>1.2423529411764704</v>
      </c>
      <c r="K29" s="32">
        <f t="shared" si="2"/>
        <v>2.9530805882352937</v>
      </c>
      <c r="L29" s="46">
        <f t="shared" si="2"/>
        <v>3.999411764705883</v>
      </c>
    </row>
    <row r="30" spans="1:12" ht="17.25">
      <c r="A30" s="33" t="s">
        <v>16</v>
      </c>
      <c r="B30" s="34"/>
      <c r="C30" s="35">
        <f aca="true" t="shared" si="3" ref="C30:L30">STDEV(C9:C25)</f>
        <v>14.223566815014316</v>
      </c>
      <c r="D30" s="53">
        <f t="shared" si="3"/>
        <v>95.88187720560433</v>
      </c>
      <c r="E30" s="35">
        <f t="shared" si="3"/>
        <v>1.5475549975972531</v>
      </c>
      <c r="F30" s="35">
        <f t="shared" si="3"/>
        <v>1.6013780829978541</v>
      </c>
      <c r="G30" s="35">
        <f t="shared" si="3"/>
        <v>0.2704843150829312</v>
      </c>
      <c r="H30" s="35">
        <f t="shared" si="3"/>
        <v>0.16605279103876786</v>
      </c>
      <c r="I30" s="35">
        <f t="shared" si="3"/>
        <v>0.3888141851684877</v>
      </c>
      <c r="J30" s="36">
        <f t="shared" si="3"/>
        <v>0.015624264688580516</v>
      </c>
      <c r="K30" s="36">
        <f t="shared" si="3"/>
        <v>0.014284345251265648</v>
      </c>
      <c r="L30" s="47">
        <f t="shared" si="3"/>
        <v>0.05355728104507514</v>
      </c>
    </row>
    <row r="31" spans="1:12" ht="17.25">
      <c r="A31" s="37" t="s">
        <v>17</v>
      </c>
      <c r="B31" s="38"/>
      <c r="C31" s="39">
        <f aca="true" t="shared" si="4" ref="C31:L31">MAX(C9:C25)</f>
        <v>239.5</v>
      </c>
      <c r="D31" s="54">
        <f t="shared" si="4"/>
        <v>1694.36</v>
      </c>
      <c r="E31" s="39">
        <f t="shared" si="4"/>
        <v>58.8</v>
      </c>
      <c r="F31" s="39">
        <f t="shared" si="4"/>
        <v>26</v>
      </c>
      <c r="G31" s="39">
        <f t="shared" si="4"/>
        <v>6.5</v>
      </c>
      <c r="H31" s="39">
        <f t="shared" si="4"/>
        <v>3.9</v>
      </c>
      <c r="I31" s="39">
        <f t="shared" si="4"/>
        <v>61.8</v>
      </c>
      <c r="J31" s="40">
        <f t="shared" si="4"/>
        <v>1.27</v>
      </c>
      <c r="K31" s="40">
        <f t="shared" si="4"/>
        <v>2.985759</v>
      </c>
      <c r="L31" s="48">
        <f t="shared" si="4"/>
        <v>4.09</v>
      </c>
    </row>
    <row r="32" spans="1:12" ht="18" thickBot="1">
      <c r="A32" s="41" t="s">
        <v>18</v>
      </c>
      <c r="B32" s="42"/>
      <c r="C32" s="43">
        <f aca="true" t="shared" si="5" ref="C32:L32">MIN(C9:C25)</f>
        <v>193.5</v>
      </c>
      <c r="D32" s="55">
        <f t="shared" si="5"/>
        <v>1383.6</v>
      </c>
      <c r="E32" s="43">
        <f t="shared" si="5"/>
        <v>52.2</v>
      </c>
      <c r="F32" s="43">
        <f t="shared" si="5"/>
        <v>19.4</v>
      </c>
      <c r="G32" s="43">
        <f t="shared" si="5"/>
        <v>5.6</v>
      </c>
      <c r="H32" s="43">
        <f t="shared" si="5"/>
        <v>3.4</v>
      </c>
      <c r="I32" s="43">
        <f t="shared" si="5"/>
        <v>60.5</v>
      </c>
      <c r="J32" s="44">
        <f t="shared" si="5"/>
        <v>1.21</v>
      </c>
      <c r="K32" s="44">
        <f t="shared" si="5"/>
        <v>2.9388909999999995</v>
      </c>
      <c r="L32" s="49">
        <f t="shared" si="5"/>
        <v>3.86</v>
      </c>
    </row>
    <row r="33" spans="1:12" ht="15">
      <c r="A33" s="108" t="s">
        <v>32</v>
      </c>
      <c r="B33" s="109"/>
      <c r="C33" s="109"/>
      <c r="D33" s="109"/>
      <c r="E33" s="109"/>
      <c r="F33" s="109"/>
      <c r="G33" s="110"/>
      <c r="H33" s="91"/>
      <c r="I33" s="92"/>
      <c r="J33" s="92"/>
      <c r="K33" s="92"/>
      <c r="L33" s="93"/>
    </row>
    <row r="34" spans="1:14" ht="15.75">
      <c r="A34" s="105" t="s">
        <v>33</v>
      </c>
      <c r="B34" s="106"/>
      <c r="C34" s="106"/>
      <c r="D34" s="106"/>
      <c r="E34" s="106"/>
      <c r="F34" s="106"/>
      <c r="G34" s="107"/>
      <c r="H34" s="102" t="s">
        <v>24</v>
      </c>
      <c r="I34" s="103"/>
      <c r="J34" s="103"/>
      <c r="K34" s="103"/>
      <c r="L34" s="104"/>
      <c r="N34" s="45" t="s">
        <v>25</v>
      </c>
    </row>
    <row r="35" spans="1:14" ht="15.75" thickBot="1">
      <c r="A35" s="98" t="s">
        <v>10</v>
      </c>
      <c r="B35" s="99"/>
      <c r="C35" s="99"/>
      <c r="D35" s="99"/>
      <c r="E35" s="99"/>
      <c r="F35" s="99"/>
      <c r="G35" s="99"/>
      <c r="H35" s="89" t="s">
        <v>26</v>
      </c>
      <c r="I35" s="89"/>
      <c r="J35" s="51">
        <v>4.4</v>
      </c>
      <c r="K35" s="51"/>
      <c r="L35" s="90"/>
      <c r="N35">
        <f>($N$36*$J$35/56)+($N$37*$J$38/2000)</f>
        <v>221.51428571428576</v>
      </c>
    </row>
    <row r="36" spans="1:14" ht="16.5">
      <c r="A36" s="96" t="s">
        <v>12</v>
      </c>
      <c r="B36" s="97"/>
      <c r="C36" s="97"/>
      <c r="D36" s="97"/>
      <c r="E36" s="97"/>
      <c r="F36" s="97"/>
      <c r="G36" s="97"/>
      <c r="H36" s="89" t="s">
        <v>27</v>
      </c>
      <c r="I36" s="89"/>
      <c r="J36" s="64">
        <v>0.41</v>
      </c>
      <c r="K36" s="59"/>
      <c r="L36" s="90"/>
      <c r="N36">
        <f>2000*((0.01*$N$38)-0.48)/((0.01*$G$8)-0.48)</f>
        <v>1599.9999999999998</v>
      </c>
    </row>
    <row r="37" spans="1:14" ht="16.5">
      <c r="A37" s="94" t="s">
        <v>34</v>
      </c>
      <c r="B37" s="95"/>
      <c r="C37" s="95"/>
      <c r="D37" s="95"/>
      <c r="E37" s="95"/>
      <c r="F37" s="95"/>
      <c r="G37" s="95"/>
      <c r="H37" s="89" t="s">
        <v>28</v>
      </c>
      <c r="I37" s="89"/>
      <c r="J37" s="51">
        <v>215</v>
      </c>
      <c r="K37" s="59"/>
      <c r="L37" s="90"/>
      <c r="N37">
        <f>2000-N36</f>
        <v>400.0000000000002</v>
      </c>
    </row>
    <row r="38" spans="1:14" ht="18.75" customHeight="1">
      <c r="A38" s="94" t="s">
        <v>30</v>
      </c>
      <c r="B38" s="95"/>
      <c r="C38" s="95"/>
      <c r="D38" s="95"/>
      <c r="E38" s="95"/>
      <c r="F38" s="95"/>
      <c r="G38" s="95"/>
      <c r="H38" s="89" t="s">
        <v>29</v>
      </c>
      <c r="I38" s="89"/>
      <c r="J38" s="63">
        <v>479</v>
      </c>
      <c r="K38" s="60"/>
      <c r="L38" s="90"/>
      <c r="N38">
        <v>16</v>
      </c>
    </row>
    <row r="39" spans="1:12" ht="32.25" customHeight="1">
      <c r="A39" s="100" t="s">
        <v>13</v>
      </c>
      <c r="B39" s="101"/>
      <c r="C39" s="101"/>
      <c r="D39" s="101"/>
      <c r="E39" s="101"/>
      <c r="F39" s="101"/>
      <c r="G39" s="101"/>
      <c r="H39" s="90"/>
      <c r="I39" s="90"/>
      <c r="J39" s="90"/>
      <c r="K39" s="90"/>
      <c r="L39" s="90"/>
    </row>
    <row r="40" spans="1:12" ht="34.5" customHeight="1">
      <c r="A40" s="100" t="s">
        <v>14</v>
      </c>
      <c r="B40" s="101"/>
      <c r="C40" s="101"/>
      <c r="D40" s="101"/>
      <c r="E40" s="101"/>
      <c r="F40" s="101"/>
      <c r="G40" s="101"/>
      <c r="H40" s="90"/>
      <c r="I40" s="90"/>
      <c r="J40" s="90"/>
      <c r="K40" s="90"/>
      <c r="L40" s="90"/>
    </row>
    <row r="41" spans="1:12" ht="13.5" thickBot="1">
      <c r="A41" s="111" t="s">
        <v>117</v>
      </c>
      <c r="B41" s="112"/>
      <c r="C41" s="112"/>
      <c r="D41" s="112"/>
      <c r="E41" s="112"/>
      <c r="F41" s="112"/>
      <c r="G41" s="112"/>
      <c r="H41" s="90"/>
      <c r="I41" s="90"/>
      <c r="J41" s="90"/>
      <c r="K41" s="90"/>
      <c r="L41" s="90"/>
    </row>
  </sheetData>
  <sheetProtection/>
  <mergeCells count="25">
    <mergeCell ref="A39:G39"/>
    <mergeCell ref="H39:L41"/>
    <mergeCell ref="A40:G40"/>
    <mergeCell ref="A41:G41"/>
    <mergeCell ref="A35:G35"/>
    <mergeCell ref="H35:I35"/>
    <mergeCell ref="L35:L38"/>
    <mergeCell ref="A36:G36"/>
    <mergeCell ref="H36:I36"/>
    <mergeCell ref="A37:G37"/>
    <mergeCell ref="H37:I37"/>
    <mergeCell ref="A38:G38"/>
    <mergeCell ref="H38:I38"/>
    <mergeCell ref="E8:F8"/>
    <mergeCell ref="A26:L26"/>
    <mergeCell ref="A33:G33"/>
    <mergeCell ref="H33:L33"/>
    <mergeCell ref="A34:G34"/>
    <mergeCell ref="H34:L34"/>
    <mergeCell ref="C1:F1"/>
    <mergeCell ref="G1:L2"/>
    <mergeCell ref="C2:F2"/>
    <mergeCell ref="D3:L3"/>
    <mergeCell ref="C4:F4"/>
    <mergeCell ref="G4:L4"/>
  </mergeCells>
  <conditionalFormatting sqref="C9:C25">
    <cfRule type="cellIs" priority="1" dxfId="0" operator="equal" stopIfTrue="1">
      <formula>$C$31</formula>
    </cfRule>
  </conditionalFormatting>
  <conditionalFormatting sqref="D9:D25">
    <cfRule type="cellIs" priority="2" dxfId="0" operator="equal" stopIfTrue="1">
      <formula>$D$31</formula>
    </cfRule>
  </conditionalFormatting>
  <conditionalFormatting sqref="E9:E25">
    <cfRule type="cellIs" priority="3" dxfId="0" operator="equal" stopIfTrue="1">
      <formula>$E$31</formula>
    </cfRule>
  </conditionalFormatting>
  <conditionalFormatting sqref="G9:G25">
    <cfRule type="cellIs" priority="4" dxfId="0" operator="equal" stopIfTrue="1">
      <formula>$G$31</formula>
    </cfRule>
  </conditionalFormatting>
  <conditionalFormatting sqref="H9:H25">
    <cfRule type="cellIs" priority="5" dxfId="0" operator="equal" stopIfTrue="1">
      <formula>$H$31</formula>
    </cfRule>
  </conditionalFormatting>
  <conditionalFormatting sqref="I9:I25">
    <cfRule type="cellIs" priority="6" dxfId="0" operator="equal" stopIfTrue="1">
      <formula>$I$31</formula>
    </cfRule>
  </conditionalFormatting>
  <conditionalFormatting sqref="J9:K25">
    <cfRule type="cellIs" priority="7" dxfId="0" operator="equal" stopIfTrue="1">
      <formula>$J$31</formula>
    </cfRule>
  </conditionalFormatting>
  <conditionalFormatting sqref="L9:L25">
    <cfRule type="cellIs" priority="8" dxfId="0" operator="equal" stopIfTrue="1">
      <formula>$L$31</formula>
    </cfRule>
  </conditionalFormatting>
  <printOptions horizontalCentered="1" verticalCentered="1"/>
  <pageMargins left="0" right="0" top="0" bottom="0" header="0.5" footer="0.5"/>
  <pageSetup fitToHeight="1" fitToWidth="1" horizontalDpi="600" verticalDpi="600" orientation="portrait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97" zoomScaleNormal="97" zoomScalePageLayoutView="0" workbookViewId="0" topLeftCell="A19">
      <selection activeCell="J40" sqref="J40:J43"/>
    </sheetView>
  </sheetViews>
  <sheetFormatPr defaultColWidth="9.140625" defaultRowHeight="12.75"/>
  <cols>
    <col min="1" max="1" width="20.7109375" style="0" bestFit="1" customWidth="1"/>
    <col min="2" max="2" width="16.57421875" style="0" bestFit="1" customWidth="1"/>
    <col min="3" max="3" width="13.00390625" style="0" customWidth="1"/>
    <col min="4" max="4" width="12.140625" style="0" customWidth="1"/>
    <col min="5" max="5" width="14.421875" style="0" customWidth="1"/>
    <col min="6" max="6" width="18.57421875" style="0" customWidth="1"/>
    <col min="7" max="7" width="11.28125" style="0" customWidth="1"/>
    <col min="8" max="8" width="10.7109375" style="0" customWidth="1"/>
    <col min="9" max="9" width="9.8515625" style="0" customWidth="1"/>
    <col min="10" max="11" width="12.140625" style="0" customWidth="1"/>
    <col min="12" max="12" width="13.28125" style="0" customWidth="1"/>
  </cols>
  <sheetData>
    <row r="1" spans="1:12" ht="30.75">
      <c r="A1" s="3"/>
      <c r="B1" s="4"/>
      <c r="C1" s="84" t="s">
        <v>116</v>
      </c>
      <c r="D1" s="85"/>
      <c r="E1" s="85"/>
      <c r="F1" s="85"/>
      <c r="G1" s="72"/>
      <c r="H1" s="72"/>
      <c r="I1" s="72"/>
      <c r="J1" s="72"/>
      <c r="K1" s="72"/>
      <c r="L1" s="73"/>
    </row>
    <row r="2" spans="1:12" ht="16.5" customHeight="1">
      <c r="A2" s="5"/>
      <c r="B2" s="6"/>
      <c r="C2" s="82" t="s">
        <v>0</v>
      </c>
      <c r="D2" s="83"/>
      <c r="E2" s="83"/>
      <c r="F2" s="83"/>
      <c r="G2" s="74"/>
      <c r="H2" s="74"/>
      <c r="I2" s="74"/>
      <c r="J2" s="74"/>
      <c r="K2" s="74"/>
      <c r="L2" s="75"/>
    </row>
    <row r="3" spans="1:12" ht="21.75" customHeight="1">
      <c r="A3" s="5"/>
      <c r="B3" s="6"/>
      <c r="C3" s="7" t="s">
        <v>1</v>
      </c>
      <c r="D3" s="76" t="s">
        <v>118</v>
      </c>
      <c r="E3" s="76"/>
      <c r="F3" s="76"/>
      <c r="G3" s="76"/>
      <c r="H3" s="76"/>
      <c r="I3" s="76"/>
      <c r="J3" s="76"/>
      <c r="K3" s="76"/>
      <c r="L3" s="77"/>
    </row>
    <row r="4" spans="1:12" ht="21.75" customHeight="1">
      <c r="A4" s="5"/>
      <c r="B4" s="6"/>
      <c r="C4" s="80" t="s">
        <v>11</v>
      </c>
      <c r="D4" s="81"/>
      <c r="E4" s="81"/>
      <c r="F4" s="81"/>
      <c r="G4" s="74"/>
      <c r="H4" s="74"/>
      <c r="I4" s="74"/>
      <c r="J4" s="74"/>
      <c r="K4" s="74"/>
      <c r="L4" s="75"/>
    </row>
    <row r="5" spans="1:12" ht="8.25" customHeight="1" thickBo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2" ht="23.2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48" customHeight="1" thickBot="1">
      <c r="A7" s="14" t="s">
        <v>2</v>
      </c>
      <c r="B7" s="15" t="s">
        <v>3</v>
      </c>
      <c r="C7" s="16" t="s">
        <v>19</v>
      </c>
      <c r="D7" s="16" t="s">
        <v>20</v>
      </c>
      <c r="E7" s="16" t="s">
        <v>21</v>
      </c>
      <c r="F7" s="16" t="s">
        <v>22</v>
      </c>
      <c r="G7" s="16" t="s">
        <v>4</v>
      </c>
      <c r="H7" s="16" t="s">
        <v>5</v>
      </c>
      <c r="I7" s="17" t="s">
        <v>6</v>
      </c>
      <c r="J7" s="16" t="s">
        <v>7</v>
      </c>
      <c r="K7" s="17" t="s">
        <v>31</v>
      </c>
      <c r="L7" s="18" t="s">
        <v>23</v>
      </c>
    </row>
    <row r="8" spans="1:12" ht="20.25" customHeight="1" thickTop="1">
      <c r="A8" s="19"/>
      <c r="B8" s="20"/>
      <c r="C8" s="20"/>
      <c r="D8" s="21"/>
      <c r="E8" s="78" t="s">
        <v>8</v>
      </c>
      <c r="F8" s="79"/>
      <c r="G8" s="22">
        <v>8</v>
      </c>
      <c r="H8" s="22">
        <v>3.6</v>
      </c>
      <c r="I8" s="22">
        <v>60</v>
      </c>
      <c r="J8" s="62">
        <v>1.27</v>
      </c>
      <c r="K8" s="61"/>
      <c r="L8" s="23"/>
    </row>
    <row r="9" spans="1:16" ht="14.25">
      <c r="A9" s="56" t="s">
        <v>65</v>
      </c>
      <c r="B9" s="56" t="s">
        <v>81</v>
      </c>
      <c r="C9" s="66">
        <v>239.2</v>
      </c>
      <c r="D9" s="67">
        <v>1720.72</v>
      </c>
      <c r="E9" s="66">
        <v>59.5</v>
      </c>
      <c r="F9" s="66">
        <v>21.1</v>
      </c>
      <c r="G9" s="66">
        <v>6.6</v>
      </c>
      <c r="H9" s="66">
        <v>3.4</v>
      </c>
      <c r="I9" s="66">
        <v>61.6</v>
      </c>
      <c r="J9" s="64">
        <v>1.25</v>
      </c>
      <c r="K9" s="51">
        <v>2.9343709999999996</v>
      </c>
      <c r="L9" s="68">
        <f aca="true" t="shared" si="0" ref="L9:L30">ROUND($J$40+($J$41*(H9-$H$8)*(56/100))+(($N$40-((O9*$J$40/56)+((2000-O9)*($J$43/2000))))*(56/O9)),2)</f>
        <v>4.04</v>
      </c>
      <c r="O9" s="24">
        <f>(2000)*((0.01*$N$43)-0.48)/((0.01*G9)-0.48)</f>
        <v>1545.893719806763</v>
      </c>
      <c r="P9" s="24"/>
    </row>
    <row r="10" spans="1:16" ht="14.25">
      <c r="A10" s="56" t="s">
        <v>50</v>
      </c>
      <c r="B10" s="56" t="s">
        <v>97</v>
      </c>
      <c r="C10" s="66">
        <v>228.7</v>
      </c>
      <c r="D10" s="67">
        <v>1662.88</v>
      </c>
      <c r="E10" s="66">
        <v>59.2</v>
      </c>
      <c r="F10" s="66">
        <v>19.6</v>
      </c>
      <c r="G10" s="66">
        <v>6.7</v>
      </c>
      <c r="H10" s="66">
        <v>3.5</v>
      </c>
      <c r="I10" s="66">
        <v>61.8</v>
      </c>
      <c r="J10" s="64">
        <v>1.26</v>
      </c>
      <c r="K10" s="51">
        <v>2.9283879999999995</v>
      </c>
      <c r="L10" s="68">
        <f t="shared" si="0"/>
        <v>4.08</v>
      </c>
      <c r="O10" s="24">
        <f>(2000)*((0.01*$N$43)-0.48)/((0.01*G10)-0.48)</f>
        <v>1549.6368038740918</v>
      </c>
      <c r="P10" s="24"/>
    </row>
    <row r="11" spans="1:16" ht="14.25">
      <c r="A11" s="56" t="s">
        <v>55</v>
      </c>
      <c r="B11" s="56" t="s">
        <v>80</v>
      </c>
      <c r="C11" s="66">
        <v>225.6</v>
      </c>
      <c r="D11" s="67">
        <v>1642.65</v>
      </c>
      <c r="E11" s="66">
        <v>54.1</v>
      </c>
      <c r="F11" s="66">
        <v>19.4</v>
      </c>
      <c r="G11" s="66">
        <v>6.1</v>
      </c>
      <c r="H11" s="66">
        <v>3.4</v>
      </c>
      <c r="I11" s="66">
        <v>62</v>
      </c>
      <c r="J11" s="64">
        <v>1.23</v>
      </c>
      <c r="K11" s="51">
        <v>2.9598009999999997</v>
      </c>
      <c r="L11" s="68">
        <f t="shared" si="0"/>
        <v>3.93</v>
      </c>
      <c r="O11" s="24">
        <f>(2000)*((0.01*$N$43)-0.48)/((0.01*G11)-0.48)</f>
        <v>1527.4463007159902</v>
      </c>
      <c r="P11" s="24"/>
    </row>
    <row r="12" spans="1:16" ht="14.25">
      <c r="A12" s="56" t="s">
        <v>39</v>
      </c>
      <c r="B12" s="56" t="s">
        <v>91</v>
      </c>
      <c r="C12" s="66">
        <v>223</v>
      </c>
      <c r="D12" s="67">
        <v>1622.47</v>
      </c>
      <c r="E12" s="66">
        <v>54.1</v>
      </c>
      <c r="F12" s="66">
        <v>19.5</v>
      </c>
      <c r="G12" s="66">
        <v>6.6</v>
      </c>
      <c r="H12" s="66">
        <v>3.7</v>
      </c>
      <c r="I12" s="66">
        <v>61.3</v>
      </c>
      <c r="J12" s="64">
        <v>1.25</v>
      </c>
      <c r="K12" s="51">
        <v>2.9293579999999997</v>
      </c>
      <c r="L12" s="68">
        <f t="shared" si="0"/>
        <v>4.11</v>
      </c>
      <c r="O12" s="24">
        <f>(2000)*((0.01*$N$43)-0.48)/((0.01*G12)-0.48)</f>
        <v>1545.893719806763</v>
      </c>
      <c r="P12" s="24"/>
    </row>
    <row r="13" spans="1:16" ht="14.25">
      <c r="A13" s="56" t="s">
        <v>52</v>
      </c>
      <c r="B13" s="56" t="s">
        <v>93</v>
      </c>
      <c r="C13" s="66">
        <v>217.8</v>
      </c>
      <c r="D13" s="67">
        <v>1566.27</v>
      </c>
      <c r="E13" s="66">
        <v>54.6</v>
      </c>
      <c r="F13" s="66">
        <v>21.2</v>
      </c>
      <c r="G13" s="66">
        <v>5.9</v>
      </c>
      <c r="H13" s="66">
        <v>3.4</v>
      </c>
      <c r="I13" s="66">
        <v>61.5</v>
      </c>
      <c r="J13" s="64">
        <v>1.19</v>
      </c>
      <c r="K13" s="51">
        <v>2.9658449999999994</v>
      </c>
      <c r="L13" s="68">
        <f t="shared" si="0"/>
        <v>3.88</v>
      </c>
      <c r="O13" s="24">
        <f aca="true" t="shared" si="1" ref="O13:O22">(2000)*((0.01*$N$43)-0.48)/((0.01*G13)-0.48)</f>
        <v>1520.190023752969</v>
      </c>
      <c r="P13" s="24"/>
    </row>
    <row r="14" spans="1:16" ht="14.25">
      <c r="A14" s="56" t="s">
        <v>37</v>
      </c>
      <c r="B14" s="56" t="s">
        <v>94</v>
      </c>
      <c r="C14" s="66">
        <v>217</v>
      </c>
      <c r="D14" s="67">
        <v>1550.31</v>
      </c>
      <c r="E14" s="66">
        <v>62.4</v>
      </c>
      <c r="F14" s="66">
        <v>22.1</v>
      </c>
      <c r="G14" s="66">
        <v>6.5</v>
      </c>
      <c r="H14" s="66">
        <v>3.5</v>
      </c>
      <c r="I14" s="66">
        <v>61.3</v>
      </c>
      <c r="J14" s="64">
        <v>1.25</v>
      </c>
      <c r="K14" s="51">
        <v>2.9383019999999997</v>
      </c>
      <c r="L14" s="68">
        <f t="shared" si="0"/>
        <v>4.04</v>
      </c>
      <c r="O14" s="24">
        <f t="shared" si="1"/>
        <v>1542.168674698795</v>
      </c>
      <c r="P14" s="24"/>
    </row>
    <row r="15" spans="1:16" ht="14.25">
      <c r="A15" s="56" t="s">
        <v>65</v>
      </c>
      <c r="B15" s="56" t="s">
        <v>88</v>
      </c>
      <c r="C15" s="66">
        <v>216.9</v>
      </c>
      <c r="D15" s="67">
        <v>1571.25</v>
      </c>
      <c r="E15" s="66">
        <v>57.3</v>
      </c>
      <c r="F15" s="66">
        <v>20.1</v>
      </c>
      <c r="G15" s="66">
        <v>6.6</v>
      </c>
      <c r="H15" s="66">
        <v>3.3</v>
      </c>
      <c r="I15" s="66">
        <v>61.9</v>
      </c>
      <c r="J15" s="64">
        <v>1.26</v>
      </c>
      <c r="K15" s="51">
        <v>2.9373319999999996</v>
      </c>
      <c r="L15" s="68">
        <f t="shared" si="0"/>
        <v>4.02</v>
      </c>
      <c r="O15" s="24">
        <f t="shared" si="1"/>
        <v>1545.893719806763</v>
      </c>
      <c r="P15" s="24"/>
    </row>
    <row r="16" spans="1:16" ht="14.25">
      <c r="A16" s="56" t="s">
        <v>69</v>
      </c>
      <c r="B16" s="56" t="s">
        <v>78</v>
      </c>
      <c r="C16" s="66">
        <v>216.8</v>
      </c>
      <c r="D16" s="67">
        <v>1535.68</v>
      </c>
      <c r="E16" s="66">
        <v>57.1</v>
      </c>
      <c r="F16" s="66">
        <v>23.3</v>
      </c>
      <c r="G16" s="66">
        <v>6.2</v>
      </c>
      <c r="H16" s="66">
        <v>3.3</v>
      </c>
      <c r="I16" s="66">
        <v>61.1</v>
      </c>
      <c r="J16" s="64">
        <v>1.22</v>
      </c>
      <c r="K16" s="51">
        <v>2.9545799999999995</v>
      </c>
      <c r="L16" s="68">
        <f t="shared" si="0"/>
        <v>3.93</v>
      </c>
      <c r="O16" s="24">
        <f t="shared" si="1"/>
        <v>1531.1004784688994</v>
      </c>
      <c r="P16" s="24"/>
    </row>
    <row r="17" spans="1:16" ht="14.25">
      <c r="A17" s="56" t="s">
        <v>55</v>
      </c>
      <c r="B17" s="56" t="s">
        <v>96</v>
      </c>
      <c r="C17" s="66">
        <v>216.5</v>
      </c>
      <c r="D17" s="67">
        <v>1569.45</v>
      </c>
      <c r="E17" s="66">
        <v>56.3</v>
      </c>
      <c r="F17" s="66">
        <v>20</v>
      </c>
      <c r="G17" s="66">
        <v>6.4</v>
      </c>
      <c r="H17" s="66">
        <v>3.4</v>
      </c>
      <c r="I17" s="66">
        <v>62.1</v>
      </c>
      <c r="J17" s="64">
        <v>1.25</v>
      </c>
      <c r="K17" s="51">
        <v>2.9455749999999994</v>
      </c>
      <c r="L17" s="68">
        <f t="shared" si="0"/>
        <v>3.99</v>
      </c>
      <c r="O17" s="24">
        <f t="shared" si="1"/>
        <v>1538.4615384615383</v>
      </c>
      <c r="P17" s="24"/>
    </row>
    <row r="18" spans="1:16" ht="14.25">
      <c r="A18" s="56" t="s">
        <v>37</v>
      </c>
      <c r="B18" s="56" t="s">
        <v>85</v>
      </c>
      <c r="C18" s="66">
        <v>215.4</v>
      </c>
      <c r="D18" s="67">
        <v>1531.57</v>
      </c>
      <c r="E18" s="66">
        <v>58</v>
      </c>
      <c r="F18" s="66">
        <v>22.8</v>
      </c>
      <c r="G18" s="66">
        <v>7.1</v>
      </c>
      <c r="H18" s="66">
        <v>3.2</v>
      </c>
      <c r="I18" s="66">
        <v>61.4</v>
      </c>
      <c r="J18" s="64">
        <v>1.26</v>
      </c>
      <c r="K18" s="51">
        <v>2.9109929999999995</v>
      </c>
      <c r="L18" s="68">
        <f t="shared" si="0"/>
        <v>4.11</v>
      </c>
      <c r="O18" s="24">
        <f t="shared" si="1"/>
        <v>1564.7921760391196</v>
      </c>
      <c r="P18" s="24"/>
    </row>
    <row r="19" spans="1:16" ht="14.25">
      <c r="A19" s="56" t="s">
        <v>57</v>
      </c>
      <c r="B19" s="56" t="s">
        <v>87</v>
      </c>
      <c r="C19" s="66">
        <v>213.8</v>
      </c>
      <c r="D19" s="67">
        <v>1506.11</v>
      </c>
      <c r="E19" s="66">
        <v>59.9</v>
      </c>
      <c r="F19" s="66">
        <v>24.1</v>
      </c>
      <c r="G19" s="66">
        <v>6.2</v>
      </c>
      <c r="H19" s="66">
        <v>3.6</v>
      </c>
      <c r="I19" s="66">
        <v>62.1</v>
      </c>
      <c r="J19" s="64">
        <v>1.28</v>
      </c>
      <c r="K19" s="51">
        <v>2.9573069999999997</v>
      </c>
      <c r="L19" s="68">
        <f t="shared" si="0"/>
        <v>3.99</v>
      </c>
      <c r="O19" s="24">
        <f t="shared" si="1"/>
        <v>1531.1004784688994</v>
      </c>
      <c r="P19" s="24"/>
    </row>
    <row r="20" spans="1:16" ht="14.25">
      <c r="A20" s="56" t="s">
        <v>44</v>
      </c>
      <c r="B20" s="56" t="s">
        <v>89</v>
      </c>
      <c r="C20" s="66">
        <v>213.2</v>
      </c>
      <c r="D20" s="67">
        <v>1531.54</v>
      </c>
      <c r="E20" s="66">
        <v>60.2</v>
      </c>
      <c r="F20" s="66">
        <v>21.3</v>
      </c>
      <c r="G20" s="66">
        <v>6.5</v>
      </c>
      <c r="H20" s="66">
        <v>3.4</v>
      </c>
      <c r="I20" s="66">
        <v>61.7</v>
      </c>
      <c r="J20" s="64">
        <v>1.25</v>
      </c>
      <c r="K20" s="51">
        <v>2.9399729999999997</v>
      </c>
      <c r="L20" s="68">
        <f t="shared" si="0"/>
        <v>4.02</v>
      </c>
      <c r="O20" s="24">
        <f t="shared" si="1"/>
        <v>1542.168674698795</v>
      </c>
      <c r="P20" s="24"/>
    </row>
    <row r="21" spans="1:16" ht="14.25">
      <c r="A21" s="56" t="s">
        <v>57</v>
      </c>
      <c r="B21" s="56" t="s">
        <v>92</v>
      </c>
      <c r="C21" s="66">
        <v>212.9</v>
      </c>
      <c r="D21" s="67">
        <v>1543.23</v>
      </c>
      <c r="E21" s="66">
        <v>59.3</v>
      </c>
      <c r="F21" s="66">
        <v>20</v>
      </c>
      <c r="G21" s="66">
        <v>6.2</v>
      </c>
      <c r="H21" s="66">
        <v>3.6</v>
      </c>
      <c r="I21" s="66">
        <v>61.8</v>
      </c>
      <c r="J21" s="64">
        <v>1.24</v>
      </c>
      <c r="K21" s="51">
        <v>2.9521469999999996</v>
      </c>
      <c r="L21" s="68">
        <f t="shared" si="0"/>
        <v>3.99</v>
      </c>
      <c r="O21" s="24">
        <f t="shared" si="1"/>
        <v>1531.1004784688994</v>
      </c>
      <c r="P21" s="24"/>
    </row>
    <row r="22" spans="1:16" ht="14.25">
      <c r="A22" s="56" t="s">
        <v>63</v>
      </c>
      <c r="B22" s="56" t="s">
        <v>95</v>
      </c>
      <c r="C22" s="66">
        <v>209.5</v>
      </c>
      <c r="D22" s="67">
        <v>1510.44</v>
      </c>
      <c r="E22" s="66">
        <v>56.5</v>
      </c>
      <c r="F22" s="66">
        <v>20.8</v>
      </c>
      <c r="G22" s="66">
        <v>6.4</v>
      </c>
      <c r="H22" s="66">
        <v>3.8</v>
      </c>
      <c r="I22" s="66">
        <v>61.3</v>
      </c>
      <c r="J22" s="64">
        <v>1.23</v>
      </c>
      <c r="K22" s="51">
        <v>2.9363109999999994</v>
      </c>
      <c r="L22" s="68">
        <f t="shared" si="0"/>
        <v>4.09</v>
      </c>
      <c r="O22" s="24">
        <f t="shared" si="1"/>
        <v>1538.4615384615383</v>
      </c>
      <c r="P22" s="24"/>
    </row>
    <row r="23" spans="1:16" ht="14.25">
      <c r="A23" s="56" t="s">
        <v>40</v>
      </c>
      <c r="B23" s="56" t="s">
        <v>90</v>
      </c>
      <c r="C23" s="66">
        <v>205.7</v>
      </c>
      <c r="D23" s="67">
        <v>1519.95</v>
      </c>
      <c r="E23" s="66">
        <v>56.6</v>
      </c>
      <c r="F23" s="66">
        <v>17.2</v>
      </c>
      <c r="G23" s="66">
        <v>6.6</v>
      </c>
      <c r="H23" s="66">
        <v>3.6</v>
      </c>
      <c r="I23" s="66">
        <v>61.2</v>
      </c>
      <c r="J23" s="64">
        <v>1.23</v>
      </c>
      <c r="K23" s="51">
        <v>2.9284489999999996</v>
      </c>
      <c r="L23" s="68">
        <f t="shared" si="0"/>
        <v>4.08</v>
      </c>
      <c r="O23" s="24">
        <f aca="true" t="shared" si="2" ref="O23:O30">(2000)*((0.01*$N$43)-0.48)/((0.01*G23)-0.48)</f>
        <v>1545.893719806763</v>
      </c>
      <c r="P23" s="24"/>
    </row>
    <row r="24" spans="1:16" ht="14.25">
      <c r="A24" s="56" t="s">
        <v>44</v>
      </c>
      <c r="B24" s="56" t="s">
        <v>82</v>
      </c>
      <c r="C24" s="66">
        <v>202.8</v>
      </c>
      <c r="D24" s="67">
        <v>1465.13</v>
      </c>
      <c r="E24" s="66">
        <v>56.4</v>
      </c>
      <c r="F24" s="66">
        <v>20.5</v>
      </c>
      <c r="G24" s="66">
        <v>6.8</v>
      </c>
      <c r="H24" s="66">
        <v>3.6</v>
      </c>
      <c r="I24" s="66">
        <v>61.4</v>
      </c>
      <c r="J24" s="64">
        <v>1.26</v>
      </c>
      <c r="K24" s="51">
        <v>2.9211149999999995</v>
      </c>
      <c r="L24" s="68">
        <f t="shared" si="0"/>
        <v>4.13</v>
      </c>
      <c r="O24" s="24">
        <f t="shared" si="2"/>
        <v>1553.398058252427</v>
      </c>
      <c r="P24" s="24"/>
    </row>
    <row r="25" spans="1:16" ht="14.25">
      <c r="A25" s="56" t="s">
        <v>35</v>
      </c>
      <c r="B25" s="56" t="s">
        <v>79</v>
      </c>
      <c r="C25" s="66">
        <v>202.5</v>
      </c>
      <c r="D25" s="67">
        <v>1452.97</v>
      </c>
      <c r="E25" s="66">
        <v>57.6</v>
      </c>
      <c r="F25" s="66">
        <v>21.5</v>
      </c>
      <c r="G25" s="66">
        <v>6.2</v>
      </c>
      <c r="H25" s="66">
        <v>3.4</v>
      </c>
      <c r="I25" s="66">
        <v>61.9</v>
      </c>
      <c r="J25" s="64">
        <v>1.22</v>
      </c>
      <c r="K25" s="51">
        <v>2.9529089999999996</v>
      </c>
      <c r="L25" s="68">
        <f t="shared" si="0"/>
        <v>3.95</v>
      </c>
      <c r="O25" s="24">
        <f t="shared" si="2"/>
        <v>1531.1004784688994</v>
      </c>
      <c r="P25" s="24"/>
    </row>
    <row r="26" spans="1:16" ht="14.25">
      <c r="A26" s="56" t="s">
        <v>39</v>
      </c>
      <c r="B26" s="56" t="s">
        <v>77</v>
      </c>
      <c r="C26" s="66">
        <v>200.1</v>
      </c>
      <c r="D26" s="67">
        <v>1420.79</v>
      </c>
      <c r="E26" s="66">
        <v>56</v>
      </c>
      <c r="F26" s="66">
        <v>23</v>
      </c>
      <c r="G26" s="66">
        <v>6.8</v>
      </c>
      <c r="H26" s="66">
        <v>3.5</v>
      </c>
      <c r="I26" s="66">
        <v>61</v>
      </c>
      <c r="J26" s="64">
        <v>1.27</v>
      </c>
      <c r="K26" s="51">
        <v>2.9240759999999995</v>
      </c>
      <c r="L26" s="68">
        <f t="shared" si="0"/>
        <v>4.11</v>
      </c>
      <c r="O26" s="24">
        <f t="shared" si="2"/>
        <v>1553.398058252427</v>
      </c>
      <c r="P26" s="24"/>
    </row>
    <row r="27" spans="1:16" ht="14.25">
      <c r="A27" s="56" t="s">
        <v>52</v>
      </c>
      <c r="B27" s="56" t="s">
        <v>83</v>
      </c>
      <c r="C27" s="66">
        <v>198.1</v>
      </c>
      <c r="D27" s="67">
        <v>1435.91</v>
      </c>
      <c r="E27" s="66">
        <v>60.3</v>
      </c>
      <c r="F27" s="66">
        <v>20</v>
      </c>
      <c r="G27" s="66">
        <v>6.5</v>
      </c>
      <c r="H27" s="66">
        <v>3.5</v>
      </c>
      <c r="I27" s="66">
        <v>61.6</v>
      </c>
      <c r="J27" s="64">
        <v>1.23</v>
      </c>
      <c r="K27" s="51">
        <v>2.9357219999999997</v>
      </c>
      <c r="L27" s="68">
        <f t="shared" si="0"/>
        <v>4.04</v>
      </c>
      <c r="O27" s="24">
        <f t="shared" si="2"/>
        <v>1542.168674698795</v>
      </c>
      <c r="P27" s="24"/>
    </row>
    <row r="28" spans="1:16" ht="14.25">
      <c r="A28" s="56" t="s">
        <v>40</v>
      </c>
      <c r="B28" s="56" t="s">
        <v>84</v>
      </c>
      <c r="C28" s="66">
        <v>195.6</v>
      </c>
      <c r="D28" s="67">
        <v>1428.93</v>
      </c>
      <c r="E28" s="66">
        <v>58.6</v>
      </c>
      <c r="F28" s="66">
        <v>18.9</v>
      </c>
      <c r="G28" s="66">
        <v>6.9</v>
      </c>
      <c r="H28" s="66">
        <v>3.3</v>
      </c>
      <c r="I28" s="66">
        <v>61.8</v>
      </c>
      <c r="J28" s="64">
        <v>1.27</v>
      </c>
      <c r="K28" s="51">
        <v>2.9218159999999997</v>
      </c>
      <c r="L28" s="68">
        <f t="shared" si="0"/>
        <v>4.08</v>
      </c>
      <c r="O28" s="24">
        <f t="shared" si="2"/>
        <v>1557.177615571776</v>
      </c>
      <c r="P28" s="24"/>
    </row>
    <row r="29" spans="1:16" ht="14.25">
      <c r="A29" s="56" t="s">
        <v>65</v>
      </c>
      <c r="B29" s="56" t="s">
        <v>76</v>
      </c>
      <c r="C29" s="66">
        <v>190.9</v>
      </c>
      <c r="D29" s="67">
        <v>1357.54</v>
      </c>
      <c r="E29" s="66">
        <v>61</v>
      </c>
      <c r="F29" s="66">
        <v>22.8</v>
      </c>
      <c r="G29" s="66">
        <v>7.2</v>
      </c>
      <c r="H29" s="66">
        <v>3.6</v>
      </c>
      <c r="I29" s="66">
        <v>61.3</v>
      </c>
      <c r="J29" s="64">
        <v>1.27</v>
      </c>
      <c r="K29" s="51">
        <v>2.8999969999999995</v>
      </c>
      <c r="L29" s="68">
        <f t="shared" si="0"/>
        <v>4.22</v>
      </c>
      <c r="O29" s="24">
        <f t="shared" si="2"/>
        <v>1568.627450980392</v>
      </c>
      <c r="P29" s="24"/>
    </row>
    <row r="30" spans="1:16" ht="14.25">
      <c r="A30" s="56" t="s">
        <v>35</v>
      </c>
      <c r="B30" s="56" t="s">
        <v>86</v>
      </c>
      <c r="C30" s="66">
        <v>183.8</v>
      </c>
      <c r="D30" s="67">
        <v>1267.25</v>
      </c>
      <c r="E30" s="66">
        <v>57.6</v>
      </c>
      <c r="F30" s="66">
        <v>27.1</v>
      </c>
      <c r="G30" s="66">
        <v>6.2</v>
      </c>
      <c r="H30" s="66">
        <v>3.4</v>
      </c>
      <c r="I30" s="66">
        <v>61.7</v>
      </c>
      <c r="J30" s="64">
        <v>1.23</v>
      </c>
      <c r="K30" s="51">
        <v>2.9541989999999996</v>
      </c>
      <c r="L30" s="68">
        <f t="shared" si="0"/>
        <v>3.95</v>
      </c>
      <c r="O30" s="24">
        <f t="shared" si="2"/>
        <v>1531.1004784688994</v>
      </c>
      <c r="P30" s="24"/>
    </row>
    <row r="31" spans="1:16" ht="13.5" thickBot="1">
      <c r="A31" s="86" t="s">
        <v>9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8"/>
      <c r="O31" s="24"/>
      <c r="P31" s="24"/>
    </row>
    <row r="32" spans="1:16" ht="15" thickBot="1">
      <c r="A32" s="57" t="s">
        <v>37</v>
      </c>
      <c r="B32" s="58" t="s">
        <v>38</v>
      </c>
      <c r="C32" s="66">
        <v>210.5493676254041</v>
      </c>
      <c r="D32" s="67">
        <v>1522.9763353387966</v>
      </c>
      <c r="E32" s="59">
        <v>57.9</v>
      </c>
      <c r="F32" s="59">
        <v>21.4</v>
      </c>
      <c r="G32" s="66">
        <v>7.028571428571428</v>
      </c>
      <c r="H32" s="66">
        <v>3.6142857142857143</v>
      </c>
      <c r="I32" s="66">
        <v>61.11428571428571</v>
      </c>
      <c r="J32" s="64">
        <v>1.2752857142857141</v>
      </c>
      <c r="K32" s="59">
        <v>2.94</v>
      </c>
      <c r="L32" s="50">
        <f>ROUND($J$40+($J$41*(H32-$H$8)*(56/100))+(($N$40-((O32*$J$40/56)+((2000-O32)*($J$43/2000))))*(56/O32)),2)</f>
        <v>4.18</v>
      </c>
      <c r="O32" s="24">
        <f>(2000)*((0.01*$N$43)-0.48)/((0.01*G32)-0.48)</f>
        <v>1562.0641562064154</v>
      </c>
      <c r="P32" s="24"/>
    </row>
    <row r="33" spans="1:12" ht="23.25" customHeight="1" thickBot="1">
      <c r="A33" s="25"/>
      <c r="B33" s="26"/>
      <c r="C33" s="70"/>
      <c r="D33" s="70"/>
      <c r="E33" s="70"/>
      <c r="F33" s="70"/>
      <c r="G33" s="71"/>
      <c r="H33" s="71"/>
      <c r="I33" s="71"/>
      <c r="J33" s="70"/>
      <c r="K33" s="70"/>
      <c r="L33" s="28"/>
    </row>
    <row r="34" spans="1:18" ht="16.5">
      <c r="A34" s="29" t="s">
        <v>15</v>
      </c>
      <c r="B34" s="30"/>
      <c r="C34" s="31">
        <f aca="true" t="shared" si="3" ref="C34:L34">AVERAGE(C9:C30)</f>
        <v>211.1727272727273</v>
      </c>
      <c r="D34" s="52">
        <f t="shared" si="3"/>
        <v>1518.774545454546</v>
      </c>
      <c r="E34" s="31">
        <f t="shared" si="3"/>
        <v>57.84545454545453</v>
      </c>
      <c r="F34" s="31">
        <f t="shared" si="3"/>
        <v>21.195454545454545</v>
      </c>
      <c r="G34" s="31">
        <f t="shared" si="3"/>
        <v>6.509090909090909</v>
      </c>
      <c r="H34" s="31">
        <f t="shared" si="3"/>
        <v>3.472727272727272</v>
      </c>
      <c r="I34" s="31">
        <f t="shared" si="3"/>
        <v>61.58181818181818</v>
      </c>
      <c r="J34" s="32">
        <f t="shared" si="3"/>
        <v>1.2454545454545454</v>
      </c>
      <c r="K34" s="32">
        <f t="shared" si="3"/>
        <v>2.93766209090909</v>
      </c>
      <c r="L34" s="46">
        <f t="shared" si="3"/>
        <v>4.035454545454545</v>
      </c>
      <c r="R34" s="1">
        <f>AVERAGE(K9:K30)</f>
        <v>2.93766209090909</v>
      </c>
    </row>
    <row r="35" spans="1:12" ht="17.25">
      <c r="A35" s="33" t="s">
        <v>16</v>
      </c>
      <c r="B35" s="34"/>
      <c r="C35" s="35">
        <f aca="true" t="shared" si="4" ref="C35:L35">STDEV(C9:C30)</f>
        <v>12.942516934072158</v>
      </c>
      <c r="D35" s="53">
        <f t="shared" si="4"/>
        <v>102.04310035830905</v>
      </c>
      <c r="E35" s="35">
        <f t="shared" si="4"/>
        <v>2.2315331634865427</v>
      </c>
      <c r="F35" s="35">
        <f t="shared" si="4"/>
        <v>2.1052038183708293</v>
      </c>
      <c r="G35" s="35">
        <f t="shared" si="4"/>
        <v>0.3279214350000126</v>
      </c>
      <c r="H35" s="35">
        <f t="shared" si="4"/>
        <v>0.14534628005401837</v>
      </c>
      <c r="I35" s="35">
        <f t="shared" si="4"/>
        <v>0.3231340038058275</v>
      </c>
      <c r="J35" s="36">
        <f t="shared" si="4"/>
        <v>0.021320071635561065</v>
      </c>
      <c r="K35" s="36">
        <f t="shared" si="4"/>
        <v>0.016671080465767783</v>
      </c>
      <c r="L35" s="47">
        <f t="shared" si="4"/>
        <v>0.08057692407036078</v>
      </c>
    </row>
    <row r="36" spans="1:12" ht="17.25">
      <c r="A36" s="37" t="s">
        <v>17</v>
      </c>
      <c r="B36" s="38"/>
      <c r="C36" s="39">
        <f aca="true" t="shared" si="5" ref="C36:L36">MAX(C9:C30)</f>
        <v>239.2</v>
      </c>
      <c r="D36" s="54">
        <f t="shared" si="5"/>
        <v>1720.72</v>
      </c>
      <c r="E36" s="39">
        <f t="shared" si="5"/>
        <v>62.4</v>
      </c>
      <c r="F36" s="39">
        <f t="shared" si="5"/>
        <v>27.1</v>
      </c>
      <c r="G36" s="39">
        <f t="shared" si="5"/>
        <v>7.2</v>
      </c>
      <c r="H36" s="39">
        <f t="shared" si="5"/>
        <v>3.8</v>
      </c>
      <c r="I36" s="39">
        <f t="shared" si="5"/>
        <v>62.1</v>
      </c>
      <c r="J36" s="40">
        <f t="shared" si="5"/>
        <v>1.28</v>
      </c>
      <c r="K36" s="40">
        <f t="shared" si="5"/>
        <v>2.9658449999999994</v>
      </c>
      <c r="L36" s="48">
        <f t="shared" si="5"/>
        <v>4.22</v>
      </c>
    </row>
    <row r="37" spans="1:12" ht="18" thickBot="1">
      <c r="A37" s="41" t="s">
        <v>18</v>
      </c>
      <c r="B37" s="42"/>
      <c r="C37" s="43">
        <f aca="true" t="shared" si="6" ref="C37:L37">MIN(C9:C30)</f>
        <v>183.8</v>
      </c>
      <c r="D37" s="55">
        <f t="shared" si="6"/>
        <v>1267.25</v>
      </c>
      <c r="E37" s="43">
        <f t="shared" si="6"/>
        <v>54.1</v>
      </c>
      <c r="F37" s="43">
        <f t="shared" si="6"/>
        <v>17.2</v>
      </c>
      <c r="G37" s="43">
        <f t="shared" si="6"/>
        <v>5.9</v>
      </c>
      <c r="H37" s="43">
        <f t="shared" si="6"/>
        <v>3.2</v>
      </c>
      <c r="I37" s="43">
        <f t="shared" si="6"/>
        <v>61</v>
      </c>
      <c r="J37" s="44">
        <f t="shared" si="6"/>
        <v>1.19</v>
      </c>
      <c r="K37" s="44">
        <f t="shared" si="6"/>
        <v>2.8999969999999995</v>
      </c>
      <c r="L37" s="49">
        <f t="shared" si="6"/>
        <v>3.88</v>
      </c>
    </row>
    <row r="38" spans="1:12" ht="15">
      <c r="A38" s="108" t="s">
        <v>32</v>
      </c>
      <c r="B38" s="109"/>
      <c r="C38" s="109"/>
      <c r="D38" s="109"/>
      <c r="E38" s="109"/>
      <c r="F38" s="109"/>
      <c r="G38" s="110"/>
      <c r="H38" s="91"/>
      <c r="I38" s="92"/>
      <c r="J38" s="92"/>
      <c r="K38" s="92"/>
      <c r="L38" s="93"/>
    </row>
    <row r="39" spans="1:14" ht="15.75">
      <c r="A39" s="105" t="s">
        <v>33</v>
      </c>
      <c r="B39" s="106"/>
      <c r="C39" s="106"/>
      <c r="D39" s="106"/>
      <c r="E39" s="106"/>
      <c r="F39" s="106"/>
      <c r="G39" s="107"/>
      <c r="H39" s="102" t="s">
        <v>24</v>
      </c>
      <c r="I39" s="103"/>
      <c r="J39" s="103"/>
      <c r="K39" s="103"/>
      <c r="L39" s="104"/>
      <c r="N39" s="45" t="s">
        <v>25</v>
      </c>
    </row>
    <row r="40" spans="1:14" ht="15.75" thickBot="1">
      <c r="A40" s="98" t="s">
        <v>10</v>
      </c>
      <c r="B40" s="99"/>
      <c r="C40" s="99"/>
      <c r="D40" s="99"/>
      <c r="E40" s="99"/>
      <c r="F40" s="99"/>
      <c r="G40" s="99"/>
      <c r="H40" s="89" t="s">
        <v>26</v>
      </c>
      <c r="I40" s="89"/>
      <c r="J40" s="51">
        <v>4.4</v>
      </c>
      <c r="K40" s="51"/>
      <c r="L40" s="90"/>
      <c r="N40">
        <f>($N$41*$J$40/56)+($N$42*$J$43/2000)</f>
        <v>221.51428571428576</v>
      </c>
    </row>
    <row r="41" spans="1:14" ht="16.5">
      <c r="A41" s="96" t="s">
        <v>12</v>
      </c>
      <c r="B41" s="97"/>
      <c r="C41" s="97"/>
      <c r="D41" s="97"/>
      <c r="E41" s="97"/>
      <c r="F41" s="97"/>
      <c r="G41" s="97"/>
      <c r="H41" s="89" t="s">
        <v>27</v>
      </c>
      <c r="I41" s="89"/>
      <c r="J41" s="64">
        <v>0.41</v>
      </c>
      <c r="K41" s="59"/>
      <c r="L41" s="90"/>
      <c r="N41">
        <f>2000*((0.01*$N$43)-0.48)/((0.01*$G$8)-0.48)</f>
        <v>1599.9999999999998</v>
      </c>
    </row>
    <row r="42" spans="1:14" ht="16.5">
      <c r="A42" s="94" t="s">
        <v>34</v>
      </c>
      <c r="B42" s="95"/>
      <c r="C42" s="95"/>
      <c r="D42" s="95"/>
      <c r="E42" s="95"/>
      <c r="F42" s="95"/>
      <c r="G42" s="95"/>
      <c r="H42" s="89" t="s">
        <v>28</v>
      </c>
      <c r="I42" s="89"/>
      <c r="J42" s="51">
        <v>215</v>
      </c>
      <c r="K42" s="59"/>
      <c r="L42" s="90"/>
      <c r="N42">
        <f>2000-N41</f>
        <v>400.0000000000002</v>
      </c>
    </row>
    <row r="43" spans="1:14" ht="18.75" customHeight="1">
      <c r="A43" s="94" t="s">
        <v>30</v>
      </c>
      <c r="B43" s="95"/>
      <c r="C43" s="95"/>
      <c r="D43" s="95"/>
      <c r="E43" s="95"/>
      <c r="F43" s="95"/>
      <c r="G43" s="95"/>
      <c r="H43" s="89" t="s">
        <v>29</v>
      </c>
      <c r="I43" s="89"/>
      <c r="J43" s="63">
        <v>479</v>
      </c>
      <c r="K43" s="60"/>
      <c r="L43" s="90"/>
      <c r="N43">
        <v>16</v>
      </c>
    </row>
    <row r="44" spans="1:12" ht="32.25" customHeight="1">
      <c r="A44" s="100" t="s">
        <v>13</v>
      </c>
      <c r="B44" s="101"/>
      <c r="C44" s="101"/>
      <c r="D44" s="101"/>
      <c r="E44" s="101"/>
      <c r="F44" s="101"/>
      <c r="G44" s="101"/>
      <c r="H44" s="90"/>
      <c r="I44" s="90"/>
      <c r="J44" s="90"/>
      <c r="K44" s="90"/>
      <c r="L44" s="90"/>
    </row>
    <row r="45" spans="1:12" ht="34.5" customHeight="1">
      <c r="A45" s="100" t="s">
        <v>14</v>
      </c>
      <c r="B45" s="101"/>
      <c r="C45" s="101"/>
      <c r="D45" s="101"/>
      <c r="E45" s="101"/>
      <c r="F45" s="101"/>
      <c r="G45" s="101"/>
      <c r="H45" s="90"/>
      <c r="I45" s="90"/>
      <c r="J45" s="90"/>
      <c r="K45" s="90"/>
      <c r="L45" s="90"/>
    </row>
    <row r="46" spans="1:12" ht="13.5" thickBot="1">
      <c r="A46" s="111" t="s">
        <v>117</v>
      </c>
      <c r="B46" s="112"/>
      <c r="C46" s="112"/>
      <c r="D46" s="112"/>
      <c r="E46" s="112"/>
      <c r="F46" s="112"/>
      <c r="G46" s="112"/>
      <c r="H46" s="90"/>
      <c r="I46" s="90"/>
      <c r="J46" s="90"/>
      <c r="K46" s="90"/>
      <c r="L46" s="90"/>
    </row>
  </sheetData>
  <sheetProtection/>
  <mergeCells count="25">
    <mergeCell ref="A44:G44"/>
    <mergeCell ref="H44:L46"/>
    <mergeCell ref="A45:G45"/>
    <mergeCell ref="A46:G46"/>
    <mergeCell ref="A40:G40"/>
    <mergeCell ref="H40:I40"/>
    <mergeCell ref="L40:L43"/>
    <mergeCell ref="A41:G41"/>
    <mergeCell ref="H41:I41"/>
    <mergeCell ref="A42:G42"/>
    <mergeCell ref="H42:I42"/>
    <mergeCell ref="A43:G43"/>
    <mergeCell ref="H43:I43"/>
    <mergeCell ref="E8:F8"/>
    <mergeCell ref="A31:L31"/>
    <mergeCell ref="A38:G38"/>
    <mergeCell ref="H38:L38"/>
    <mergeCell ref="A39:G39"/>
    <mergeCell ref="H39:L39"/>
    <mergeCell ref="C1:F1"/>
    <mergeCell ref="G1:L2"/>
    <mergeCell ref="C2:F2"/>
    <mergeCell ref="D3:L3"/>
    <mergeCell ref="C4:F4"/>
    <mergeCell ref="G4:L4"/>
  </mergeCells>
  <conditionalFormatting sqref="C9:C30">
    <cfRule type="cellIs" priority="1" dxfId="0" operator="equal" stopIfTrue="1">
      <formula>$C$36</formula>
    </cfRule>
  </conditionalFormatting>
  <conditionalFormatting sqref="D9:D30">
    <cfRule type="cellIs" priority="2" dxfId="0" operator="equal" stopIfTrue="1">
      <formula>$D$36</formula>
    </cfRule>
  </conditionalFormatting>
  <conditionalFormatting sqref="E9:E30">
    <cfRule type="cellIs" priority="3" dxfId="0" operator="equal" stopIfTrue="1">
      <formula>$E$36</formula>
    </cfRule>
  </conditionalFormatting>
  <conditionalFormatting sqref="G9:G30">
    <cfRule type="cellIs" priority="4" dxfId="0" operator="equal" stopIfTrue="1">
      <formula>$G$36</formula>
    </cfRule>
  </conditionalFormatting>
  <conditionalFormatting sqref="H9:H30">
    <cfRule type="cellIs" priority="5" dxfId="0" operator="equal" stopIfTrue="1">
      <formula>$H$36</formula>
    </cfRule>
  </conditionalFormatting>
  <conditionalFormatting sqref="I9:I30">
    <cfRule type="cellIs" priority="6" dxfId="0" operator="equal" stopIfTrue="1">
      <formula>$I$36</formula>
    </cfRule>
  </conditionalFormatting>
  <conditionalFormatting sqref="J9:K30">
    <cfRule type="cellIs" priority="7" dxfId="0" operator="equal" stopIfTrue="1">
      <formula>$J$36</formula>
    </cfRule>
  </conditionalFormatting>
  <conditionalFormatting sqref="L9:L30">
    <cfRule type="cellIs" priority="8" dxfId="0" operator="equal" stopIfTrue="1">
      <formula>$L$36</formula>
    </cfRule>
  </conditionalFormatting>
  <printOptions horizontalCentered="1" verticalCentered="1"/>
  <pageMargins left="0" right="0" top="0" bottom="0" header="0.5" footer="0.5"/>
  <pageSetup fitToHeight="1" fitToWidth="1" horizontalDpi="600" verticalDpi="600" orientation="portrait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97" zoomScaleNormal="97" zoomScalePageLayoutView="0" workbookViewId="0" topLeftCell="A10">
      <selection activeCell="J35" sqref="J35:J38"/>
    </sheetView>
  </sheetViews>
  <sheetFormatPr defaultColWidth="9.140625" defaultRowHeight="12.75"/>
  <cols>
    <col min="1" max="1" width="20.7109375" style="0" bestFit="1" customWidth="1"/>
    <col min="2" max="2" width="16.57421875" style="0" bestFit="1" customWidth="1"/>
    <col min="3" max="3" width="13.00390625" style="0" customWidth="1"/>
    <col min="4" max="4" width="12.140625" style="0" customWidth="1"/>
    <col min="5" max="5" width="14.421875" style="0" customWidth="1"/>
    <col min="6" max="6" width="18.57421875" style="0" customWidth="1"/>
    <col min="7" max="7" width="11.28125" style="0" customWidth="1"/>
    <col min="8" max="8" width="10.7109375" style="0" customWidth="1"/>
    <col min="9" max="9" width="9.8515625" style="0" customWidth="1"/>
    <col min="10" max="11" width="12.140625" style="0" customWidth="1"/>
    <col min="12" max="12" width="13.28125" style="0" customWidth="1"/>
  </cols>
  <sheetData>
    <row r="1" spans="1:12" ht="30.75">
      <c r="A1" s="3"/>
      <c r="B1" s="4"/>
      <c r="C1" s="84" t="s">
        <v>116</v>
      </c>
      <c r="D1" s="85"/>
      <c r="E1" s="85"/>
      <c r="F1" s="85"/>
      <c r="G1" s="72"/>
      <c r="H1" s="72"/>
      <c r="I1" s="72"/>
      <c r="J1" s="72"/>
      <c r="K1" s="72"/>
      <c r="L1" s="73"/>
    </row>
    <row r="2" spans="1:12" ht="16.5" customHeight="1">
      <c r="A2" s="5"/>
      <c r="B2" s="6"/>
      <c r="C2" s="82" t="s">
        <v>0</v>
      </c>
      <c r="D2" s="83"/>
      <c r="E2" s="83"/>
      <c r="F2" s="83"/>
      <c r="G2" s="74"/>
      <c r="H2" s="74"/>
      <c r="I2" s="74"/>
      <c r="J2" s="74"/>
      <c r="K2" s="74"/>
      <c r="L2" s="75"/>
    </row>
    <row r="3" spans="1:12" ht="21.75" customHeight="1">
      <c r="A3" s="5"/>
      <c r="B3" s="6"/>
      <c r="C3" s="7" t="s">
        <v>1</v>
      </c>
      <c r="D3" s="76" t="s">
        <v>121</v>
      </c>
      <c r="E3" s="76"/>
      <c r="F3" s="76"/>
      <c r="G3" s="76"/>
      <c r="H3" s="76"/>
      <c r="I3" s="76"/>
      <c r="J3" s="76"/>
      <c r="K3" s="76"/>
      <c r="L3" s="77"/>
    </row>
    <row r="4" spans="1:12" ht="21.75" customHeight="1">
      <c r="A4" s="5"/>
      <c r="B4" s="6"/>
      <c r="C4" s="80" t="s">
        <v>11</v>
      </c>
      <c r="D4" s="81"/>
      <c r="E4" s="81"/>
      <c r="F4" s="81"/>
      <c r="G4" s="74"/>
      <c r="H4" s="74"/>
      <c r="I4" s="74"/>
      <c r="J4" s="74"/>
      <c r="K4" s="74"/>
      <c r="L4" s="75"/>
    </row>
    <row r="5" spans="1:12" ht="8.25" customHeight="1" thickBo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2" ht="23.2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48" customHeight="1" thickBot="1">
      <c r="A7" s="14" t="s">
        <v>2</v>
      </c>
      <c r="B7" s="15" t="s">
        <v>3</v>
      </c>
      <c r="C7" s="16" t="s">
        <v>19</v>
      </c>
      <c r="D7" s="16" t="s">
        <v>20</v>
      </c>
      <c r="E7" s="16" t="s">
        <v>21</v>
      </c>
      <c r="F7" s="16" t="s">
        <v>22</v>
      </c>
      <c r="G7" s="16" t="s">
        <v>4</v>
      </c>
      <c r="H7" s="16" t="s">
        <v>5</v>
      </c>
      <c r="I7" s="17" t="s">
        <v>6</v>
      </c>
      <c r="J7" s="16" t="s">
        <v>7</v>
      </c>
      <c r="K7" s="17" t="s">
        <v>31</v>
      </c>
      <c r="L7" s="18" t="s">
        <v>23</v>
      </c>
    </row>
    <row r="8" spans="1:12" ht="20.25" customHeight="1" thickTop="1">
      <c r="A8" s="19"/>
      <c r="B8" s="20"/>
      <c r="C8" s="20"/>
      <c r="D8" s="21"/>
      <c r="E8" s="78" t="s">
        <v>8</v>
      </c>
      <c r="F8" s="79"/>
      <c r="G8" s="22">
        <v>8</v>
      </c>
      <c r="H8" s="22">
        <v>3.6</v>
      </c>
      <c r="I8" s="22">
        <v>60</v>
      </c>
      <c r="J8" s="62">
        <v>1.27</v>
      </c>
      <c r="K8" s="61"/>
      <c r="L8" s="23"/>
    </row>
    <row r="9" spans="1:16" ht="14.25">
      <c r="A9" s="56" t="s">
        <v>63</v>
      </c>
      <c r="B9" s="56" t="s">
        <v>114</v>
      </c>
      <c r="C9" s="66">
        <v>204</v>
      </c>
      <c r="D9" s="67">
        <v>1512.67</v>
      </c>
      <c r="E9" s="66">
        <v>54.4</v>
      </c>
      <c r="F9" s="66">
        <v>16.7</v>
      </c>
      <c r="G9" s="66">
        <v>7.8</v>
      </c>
      <c r="H9" s="66">
        <v>3.7</v>
      </c>
      <c r="I9" s="66">
        <v>60.5</v>
      </c>
      <c r="J9" s="64">
        <v>1.27</v>
      </c>
      <c r="K9" s="51">
        <v>2.8647139999999998</v>
      </c>
      <c r="L9" s="68">
        <f aca="true" t="shared" si="0" ref="L9:L25">ROUND($J$35+($J$36*(H9-$H$8)*(56/100))+(($N$35-((O9*$J$35/56)+((2000-O9)*($J$38/2000))))*(56/O9)),2)</f>
        <v>4.38</v>
      </c>
      <c r="O9" s="24">
        <f aca="true" t="shared" si="1" ref="O9:O25">(2000)*((0.01*$N$38)-0.48)/((0.01*G9)-0.48)</f>
        <v>1592.0398009950247</v>
      </c>
      <c r="P9" s="24"/>
    </row>
    <row r="10" spans="1:16" ht="14.25">
      <c r="A10" s="56" t="s">
        <v>52</v>
      </c>
      <c r="B10" s="56" t="s">
        <v>113</v>
      </c>
      <c r="C10" s="66">
        <v>203</v>
      </c>
      <c r="D10" s="67">
        <v>1524.86</v>
      </c>
      <c r="E10" s="66">
        <v>58</v>
      </c>
      <c r="F10" s="66">
        <v>14.8</v>
      </c>
      <c r="G10" s="66">
        <v>7.8</v>
      </c>
      <c r="H10" s="66">
        <v>3.3</v>
      </c>
      <c r="I10" s="66">
        <v>60.9</v>
      </c>
      <c r="J10" s="64">
        <v>1.26</v>
      </c>
      <c r="K10" s="51">
        <v>2.8701079999999997</v>
      </c>
      <c r="L10" s="68">
        <f t="shared" si="0"/>
        <v>4.29</v>
      </c>
      <c r="O10" s="24">
        <f t="shared" si="1"/>
        <v>1592.0398009950247</v>
      </c>
      <c r="P10" s="24"/>
    </row>
    <row r="11" spans="1:16" ht="14.25">
      <c r="A11" s="56" t="s">
        <v>69</v>
      </c>
      <c r="B11" s="56" t="s">
        <v>107</v>
      </c>
      <c r="C11" s="66">
        <v>199.7</v>
      </c>
      <c r="D11" s="67">
        <v>1460.98</v>
      </c>
      <c r="E11" s="66">
        <v>55.9</v>
      </c>
      <c r="F11" s="66">
        <v>18.7</v>
      </c>
      <c r="G11" s="66">
        <v>6.9</v>
      </c>
      <c r="H11" s="66">
        <v>3.2</v>
      </c>
      <c r="I11" s="66">
        <v>61.9</v>
      </c>
      <c r="J11" s="64">
        <v>1.25</v>
      </c>
      <c r="K11" s="51">
        <v>2.9209069999999997</v>
      </c>
      <c r="L11" s="68">
        <f t="shared" si="0"/>
        <v>4.06</v>
      </c>
      <c r="O11" s="24">
        <f t="shared" si="1"/>
        <v>1557.177615571776</v>
      </c>
      <c r="P11" s="24"/>
    </row>
    <row r="12" spans="1:16" ht="14.25">
      <c r="A12" s="56" t="s">
        <v>65</v>
      </c>
      <c r="B12" s="56" t="s">
        <v>105</v>
      </c>
      <c r="C12" s="66">
        <v>198.4</v>
      </c>
      <c r="D12" s="67">
        <v>1461.38</v>
      </c>
      <c r="E12" s="66">
        <v>59.7</v>
      </c>
      <c r="F12" s="66">
        <v>17.7</v>
      </c>
      <c r="G12" s="66">
        <v>7.2</v>
      </c>
      <c r="H12" s="66">
        <v>3.5</v>
      </c>
      <c r="I12" s="66">
        <v>61.6</v>
      </c>
      <c r="J12" s="64">
        <v>1.29</v>
      </c>
      <c r="K12" s="51">
        <v>2.9042479999999995</v>
      </c>
      <c r="L12" s="68">
        <f t="shared" si="0"/>
        <v>4.2</v>
      </c>
      <c r="O12" s="24">
        <f t="shared" si="1"/>
        <v>1568.627450980392</v>
      </c>
      <c r="P12" s="24"/>
    </row>
    <row r="13" spans="1:16" ht="14.25">
      <c r="A13" s="56" t="s">
        <v>65</v>
      </c>
      <c r="B13" s="56" t="s">
        <v>112</v>
      </c>
      <c r="C13" s="66">
        <v>196.7</v>
      </c>
      <c r="D13" s="67">
        <v>1464.68</v>
      </c>
      <c r="E13" s="66">
        <v>55.3</v>
      </c>
      <c r="F13" s="66">
        <v>16.1</v>
      </c>
      <c r="G13" s="66">
        <v>7.6</v>
      </c>
      <c r="H13" s="66">
        <v>3.5</v>
      </c>
      <c r="I13" s="66">
        <v>60.8</v>
      </c>
      <c r="J13" s="64">
        <v>1.26</v>
      </c>
      <c r="K13" s="51">
        <v>2.8779699999999995</v>
      </c>
      <c r="L13" s="68">
        <f t="shared" si="0"/>
        <v>4.29</v>
      </c>
      <c r="O13" s="24">
        <f t="shared" si="1"/>
        <v>1584.158415841584</v>
      </c>
      <c r="P13" s="24"/>
    </row>
    <row r="14" spans="1:16" ht="14.25">
      <c r="A14" s="56" t="s">
        <v>69</v>
      </c>
      <c r="B14" s="56" t="s">
        <v>104</v>
      </c>
      <c r="C14" s="66">
        <v>196.4</v>
      </c>
      <c r="D14" s="67">
        <v>1448.75</v>
      </c>
      <c r="E14" s="66">
        <v>55.6</v>
      </c>
      <c r="F14" s="66">
        <v>17.5</v>
      </c>
      <c r="G14" s="66">
        <v>6.8</v>
      </c>
      <c r="H14" s="66">
        <v>3.2</v>
      </c>
      <c r="I14" s="66">
        <v>61.8</v>
      </c>
      <c r="J14" s="64">
        <v>1.23</v>
      </c>
      <c r="K14" s="51">
        <v>2.9239289999999993</v>
      </c>
      <c r="L14" s="68">
        <f t="shared" si="0"/>
        <v>4.04</v>
      </c>
      <c r="O14" s="24">
        <f t="shared" si="1"/>
        <v>1553.398058252427</v>
      </c>
      <c r="P14" s="24"/>
    </row>
    <row r="15" spans="1:16" ht="14.25">
      <c r="A15" s="56" t="s">
        <v>63</v>
      </c>
      <c r="B15" s="56" t="s">
        <v>108</v>
      </c>
      <c r="C15" s="66">
        <v>194.8</v>
      </c>
      <c r="D15" s="67">
        <v>1421.84</v>
      </c>
      <c r="E15" s="66">
        <v>59</v>
      </c>
      <c r="F15" s="66">
        <v>19</v>
      </c>
      <c r="G15" s="66">
        <v>7.3</v>
      </c>
      <c r="H15" s="66">
        <v>3.3</v>
      </c>
      <c r="I15" s="66">
        <v>61.8</v>
      </c>
      <c r="J15" s="64">
        <v>1.29</v>
      </c>
      <c r="K15" s="51">
        <v>2.901988</v>
      </c>
      <c r="L15" s="68">
        <f t="shared" si="0"/>
        <v>4.17</v>
      </c>
      <c r="O15" s="24">
        <f t="shared" si="1"/>
        <v>1572.4815724815724</v>
      </c>
      <c r="P15" s="24"/>
    </row>
    <row r="16" spans="1:16" ht="14.25">
      <c r="A16" s="56" t="s">
        <v>37</v>
      </c>
      <c r="B16" s="56" t="s">
        <v>102</v>
      </c>
      <c r="C16" s="66">
        <v>192.1</v>
      </c>
      <c r="D16" s="67">
        <v>1401.14</v>
      </c>
      <c r="E16" s="66">
        <v>60</v>
      </c>
      <c r="F16" s="66">
        <v>19.1</v>
      </c>
      <c r="G16" s="66">
        <v>6.8</v>
      </c>
      <c r="H16" s="66">
        <v>3.4</v>
      </c>
      <c r="I16" s="66">
        <v>62</v>
      </c>
      <c r="J16" s="64">
        <v>1.28</v>
      </c>
      <c r="K16" s="51">
        <v>2.9270369999999994</v>
      </c>
      <c r="L16" s="68">
        <f t="shared" si="0"/>
        <v>4.08</v>
      </c>
      <c r="O16" s="24">
        <f t="shared" si="1"/>
        <v>1553.398058252427</v>
      </c>
      <c r="P16" s="24"/>
    </row>
    <row r="17" spans="1:16" ht="14.25">
      <c r="A17" s="56" t="s">
        <v>55</v>
      </c>
      <c r="B17" s="56" t="s">
        <v>100</v>
      </c>
      <c r="C17" s="66">
        <v>190.2</v>
      </c>
      <c r="D17" s="67">
        <v>1395.01</v>
      </c>
      <c r="E17" s="66">
        <v>57.8</v>
      </c>
      <c r="F17" s="66">
        <v>18.3</v>
      </c>
      <c r="G17" s="66">
        <v>6.9</v>
      </c>
      <c r="H17" s="66">
        <v>3.5</v>
      </c>
      <c r="I17" s="66">
        <v>61</v>
      </c>
      <c r="J17" s="64">
        <v>1.23</v>
      </c>
      <c r="K17" s="51">
        <v>2.9133139999999997</v>
      </c>
      <c r="L17" s="68">
        <f t="shared" si="0"/>
        <v>4.13</v>
      </c>
      <c r="O17" s="24">
        <f t="shared" si="1"/>
        <v>1557.177615571776</v>
      </c>
      <c r="P17" s="24"/>
    </row>
    <row r="18" spans="1:16" ht="14.25">
      <c r="A18" s="56" t="s">
        <v>55</v>
      </c>
      <c r="B18" s="56" t="s">
        <v>111</v>
      </c>
      <c r="C18" s="66">
        <v>190.2</v>
      </c>
      <c r="D18" s="67">
        <v>1424.29</v>
      </c>
      <c r="E18" s="66">
        <v>58.1</v>
      </c>
      <c r="F18" s="66">
        <v>15.2</v>
      </c>
      <c r="G18" s="66">
        <v>7.5</v>
      </c>
      <c r="H18" s="66">
        <v>3.1</v>
      </c>
      <c r="I18" s="66">
        <v>61.5</v>
      </c>
      <c r="J18" s="64">
        <v>1.26</v>
      </c>
      <c r="K18" s="51">
        <v>2.8902559999999995</v>
      </c>
      <c r="L18" s="68">
        <f t="shared" si="0"/>
        <v>4.17</v>
      </c>
      <c r="O18" s="24">
        <f t="shared" si="1"/>
        <v>1580.2469135802467</v>
      </c>
      <c r="P18" s="24"/>
    </row>
    <row r="19" spans="1:16" ht="14.25">
      <c r="A19" s="56" t="s">
        <v>35</v>
      </c>
      <c r="B19" s="56" t="s">
        <v>99</v>
      </c>
      <c r="C19" s="66">
        <v>185.8</v>
      </c>
      <c r="D19" s="67">
        <v>1346.28</v>
      </c>
      <c r="E19" s="66">
        <v>54.3</v>
      </c>
      <c r="F19" s="66">
        <v>20.1</v>
      </c>
      <c r="G19" s="66">
        <v>6.4</v>
      </c>
      <c r="H19" s="66">
        <v>3.3</v>
      </c>
      <c r="I19" s="66">
        <v>61.5</v>
      </c>
      <c r="J19" s="64">
        <v>1.19</v>
      </c>
      <c r="K19" s="51">
        <v>2.9395059999999993</v>
      </c>
      <c r="L19" s="68">
        <f t="shared" si="0"/>
        <v>3.97</v>
      </c>
      <c r="O19" s="24">
        <f t="shared" si="1"/>
        <v>1538.4615384615383</v>
      </c>
      <c r="P19" s="24"/>
    </row>
    <row r="20" spans="1:16" ht="14.25">
      <c r="A20" s="56" t="s">
        <v>73</v>
      </c>
      <c r="B20" s="56" t="s">
        <v>101</v>
      </c>
      <c r="C20" s="66">
        <v>185.7</v>
      </c>
      <c r="D20" s="67">
        <v>1348.51</v>
      </c>
      <c r="E20" s="66">
        <v>56.2</v>
      </c>
      <c r="F20" s="66">
        <v>19.8</v>
      </c>
      <c r="G20" s="66">
        <v>7.4</v>
      </c>
      <c r="H20" s="66">
        <v>3.5</v>
      </c>
      <c r="I20" s="66">
        <v>61.5</v>
      </c>
      <c r="J20" s="64">
        <v>1.3</v>
      </c>
      <c r="K20" s="51">
        <v>2.8943339999999997</v>
      </c>
      <c r="L20" s="68">
        <f t="shared" si="0"/>
        <v>4.24</v>
      </c>
      <c r="O20" s="24">
        <f t="shared" si="1"/>
        <v>1576.3546798029554</v>
      </c>
      <c r="P20" s="24"/>
    </row>
    <row r="21" spans="1:16" ht="14.25">
      <c r="A21" s="56" t="s">
        <v>39</v>
      </c>
      <c r="B21" s="56" t="s">
        <v>109</v>
      </c>
      <c r="C21" s="66">
        <v>183.7</v>
      </c>
      <c r="D21" s="67">
        <v>1367</v>
      </c>
      <c r="E21" s="66">
        <v>55.3</v>
      </c>
      <c r="F21" s="66">
        <v>16.2</v>
      </c>
      <c r="G21" s="66">
        <v>7.4</v>
      </c>
      <c r="H21" s="66">
        <v>3.5</v>
      </c>
      <c r="I21" s="66">
        <v>60.9</v>
      </c>
      <c r="J21" s="64">
        <v>1.24</v>
      </c>
      <c r="K21" s="51">
        <v>2.8865939999999997</v>
      </c>
      <c r="L21" s="68">
        <f t="shared" si="0"/>
        <v>4.24</v>
      </c>
      <c r="O21" s="24">
        <f t="shared" si="1"/>
        <v>1576.3546798029554</v>
      </c>
      <c r="P21" s="24"/>
    </row>
    <row r="22" spans="1:16" ht="14.25">
      <c r="A22" s="56" t="s">
        <v>40</v>
      </c>
      <c r="B22" s="56" t="s">
        <v>98</v>
      </c>
      <c r="C22" s="66">
        <v>181.6</v>
      </c>
      <c r="D22" s="67">
        <v>1332.01</v>
      </c>
      <c r="E22" s="66">
        <v>55.8</v>
      </c>
      <c r="F22" s="66">
        <v>18.3</v>
      </c>
      <c r="G22" s="66">
        <v>6.7</v>
      </c>
      <c r="H22" s="66">
        <v>3.5</v>
      </c>
      <c r="I22" s="66">
        <v>61.8</v>
      </c>
      <c r="J22" s="64">
        <v>1.25</v>
      </c>
      <c r="K22" s="51">
        <v>2.9270979999999995</v>
      </c>
      <c r="L22" s="68">
        <f t="shared" si="0"/>
        <v>4.08</v>
      </c>
      <c r="O22" s="24">
        <f t="shared" si="1"/>
        <v>1549.6368038740918</v>
      </c>
      <c r="P22" s="24"/>
    </row>
    <row r="23" spans="1:16" ht="14.25">
      <c r="A23" s="56" t="s">
        <v>39</v>
      </c>
      <c r="B23" s="56" t="s">
        <v>103</v>
      </c>
      <c r="C23" s="66">
        <v>181.6</v>
      </c>
      <c r="D23" s="67">
        <v>1317.23</v>
      </c>
      <c r="E23" s="66">
        <v>59.8</v>
      </c>
      <c r="F23" s="66">
        <v>19.9</v>
      </c>
      <c r="G23" s="66">
        <v>7.7</v>
      </c>
      <c r="H23" s="66">
        <v>3.4</v>
      </c>
      <c r="I23" s="66">
        <v>61.2</v>
      </c>
      <c r="J23" s="64">
        <v>1.29</v>
      </c>
      <c r="K23" s="51">
        <v>2.877909</v>
      </c>
      <c r="L23" s="68">
        <f t="shared" si="0"/>
        <v>4.29</v>
      </c>
      <c r="O23" s="24">
        <f t="shared" si="1"/>
        <v>1588.0893300248138</v>
      </c>
      <c r="P23" s="24"/>
    </row>
    <row r="24" spans="1:16" ht="14.25">
      <c r="A24" s="56" t="s">
        <v>35</v>
      </c>
      <c r="B24" s="56" t="s">
        <v>110</v>
      </c>
      <c r="C24" s="66">
        <v>181</v>
      </c>
      <c r="D24" s="67">
        <v>1340.29</v>
      </c>
      <c r="E24" s="66">
        <v>58.5</v>
      </c>
      <c r="F24" s="66">
        <v>16.9</v>
      </c>
      <c r="G24" s="66">
        <v>7.6</v>
      </c>
      <c r="H24" s="66">
        <v>3.4</v>
      </c>
      <c r="I24" s="66">
        <v>61.1</v>
      </c>
      <c r="J24" s="64">
        <v>1.27</v>
      </c>
      <c r="K24" s="51">
        <v>2.8809309999999995</v>
      </c>
      <c r="L24" s="68">
        <f t="shared" si="0"/>
        <v>4.26</v>
      </c>
      <c r="O24" s="24">
        <f t="shared" si="1"/>
        <v>1584.158415841584</v>
      </c>
      <c r="P24" s="24"/>
    </row>
    <row r="25" spans="1:16" ht="14.25">
      <c r="A25" s="56" t="s">
        <v>44</v>
      </c>
      <c r="B25" s="56" t="s">
        <v>106</v>
      </c>
      <c r="C25" s="66">
        <v>164.2</v>
      </c>
      <c r="D25" s="67">
        <v>1202.13</v>
      </c>
      <c r="E25" s="66">
        <v>55.9</v>
      </c>
      <c r="F25" s="66">
        <v>18.6</v>
      </c>
      <c r="G25" s="66">
        <v>6.7</v>
      </c>
      <c r="H25" s="66">
        <v>3.5</v>
      </c>
      <c r="I25" s="66">
        <v>61.5</v>
      </c>
      <c r="J25" s="64">
        <v>1.26</v>
      </c>
      <c r="K25" s="51">
        <v>2.9283879999999995</v>
      </c>
      <c r="L25" s="68">
        <f t="shared" si="0"/>
        <v>4.08</v>
      </c>
      <c r="O25" s="24">
        <f t="shared" si="1"/>
        <v>1549.6368038740918</v>
      </c>
      <c r="P25" s="24"/>
    </row>
    <row r="26" spans="1:16" ht="13.5" thickBot="1">
      <c r="A26" s="86" t="s">
        <v>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  <c r="O26" s="24"/>
      <c r="P26" s="24"/>
    </row>
    <row r="27" spans="1:16" ht="15" thickBot="1">
      <c r="A27" s="57" t="s">
        <v>37</v>
      </c>
      <c r="B27" s="58" t="s">
        <v>38</v>
      </c>
      <c r="C27" s="66">
        <v>201.0028444721214</v>
      </c>
      <c r="D27" s="2">
        <v>1415.744117046035</v>
      </c>
      <c r="E27" s="51">
        <v>57.355952380952374</v>
      </c>
      <c r="F27" s="51">
        <v>18.48095238095238</v>
      </c>
      <c r="G27" s="66">
        <v>7.333333333333333</v>
      </c>
      <c r="H27" s="66">
        <v>3.5499999999999994</v>
      </c>
      <c r="I27" s="66">
        <v>61.21666666666667</v>
      </c>
      <c r="J27" s="64">
        <v>1.2866666666666666</v>
      </c>
      <c r="K27" s="51">
        <v>2.9</v>
      </c>
      <c r="L27" s="50">
        <f>ROUND($J$35+($J$36*(H27-$H$8)*(56/100))+(($N$35-((O27*$J$35/56)+((2000-O27)*($J$38/2000))))*(56/O27)),2)</f>
        <v>4.24</v>
      </c>
      <c r="O27" s="24">
        <f>(2000)*((0.01*$N$38)-0.48)/((0.01*G27)-0.48)</f>
        <v>1573.7704918032787</v>
      </c>
      <c r="P27" s="24"/>
    </row>
    <row r="28" spans="1:12" ht="23.25" customHeight="1" thickBot="1">
      <c r="A28" s="25"/>
      <c r="B28" s="26"/>
      <c r="C28" s="70"/>
      <c r="D28" s="70"/>
      <c r="E28" s="70"/>
      <c r="F28" s="70"/>
      <c r="G28" s="71"/>
      <c r="H28" s="71"/>
      <c r="I28" s="71"/>
      <c r="J28" s="70"/>
      <c r="K28" s="70"/>
      <c r="L28" s="28"/>
    </row>
    <row r="29" spans="1:18" ht="16.5">
      <c r="A29" s="29" t="s">
        <v>15</v>
      </c>
      <c r="B29" s="30"/>
      <c r="C29" s="31">
        <f aca="true" t="shared" si="2" ref="C29:L29">AVERAGE(C9:C25)</f>
        <v>189.94705882352937</v>
      </c>
      <c r="D29" s="52">
        <f t="shared" si="2"/>
        <v>1398.179411764706</v>
      </c>
      <c r="E29" s="31">
        <f t="shared" si="2"/>
        <v>57.035294117647055</v>
      </c>
      <c r="F29" s="31">
        <f t="shared" si="2"/>
        <v>17.81764705882353</v>
      </c>
      <c r="G29" s="31">
        <f t="shared" si="2"/>
        <v>7.2058823529411775</v>
      </c>
      <c r="H29" s="31">
        <f t="shared" si="2"/>
        <v>3.3999999999999995</v>
      </c>
      <c r="I29" s="31">
        <f t="shared" si="2"/>
        <v>61.370588235294115</v>
      </c>
      <c r="J29" s="32">
        <f t="shared" si="2"/>
        <v>1.26</v>
      </c>
      <c r="K29" s="32">
        <f t="shared" si="2"/>
        <v>2.901719470588235</v>
      </c>
      <c r="L29" s="46">
        <f t="shared" si="2"/>
        <v>4.174705882352941</v>
      </c>
      <c r="R29" s="1">
        <f>AVERAGE(K9:K25)</f>
        <v>2.901719470588235</v>
      </c>
    </row>
    <row r="30" spans="1:12" ht="17.25">
      <c r="A30" s="33" t="s">
        <v>16</v>
      </c>
      <c r="B30" s="34"/>
      <c r="C30" s="35">
        <f aca="true" t="shared" si="3" ref="C30:L30">STDEV(C9:C25)</f>
        <v>10.020486368376716</v>
      </c>
      <c r="D30" s="53">
        <f t="shared" si="3"/>
        <v>80.69421947006089</v>
      </c>
      <c r="E30" s="35">
        <f t="shared" si="3"/>
        <v>1.9283870126580498</v>
      </c>
      <c r="F30" s="35">
        <f t="shared" si="3"/>
        <v>1.6222034760310002</v>
      </c>
      <c r="G30" s="35">
        <f t="shared" si="3"/>
        <v>0.4408381055377558</v>
      </c>
      <c r="H30" s="35">
        <f t="shared" si="3"/>
        <v>0.15000000000000002</v>
      </c>
      <c r="I30" s="35">
        <f t="shared" si="3"/>
        <v>0.44125489499034565</v>
      </c>
      <c r="J30" s="36">
        <f t="shared" si="3"/>
        <v>0.027613402542968176</v>
      </c>
      <c r="K30" s="36">
        <f t="shared" si="3"/>
        <v>0.02341602679287633</v>
      </c>
      <c r="L30" s="47">
        <f t="shared" si="3"/>
        <v>0.11197754501789764</v>
      </c>
    </row>
    <row r="31" spans="1:12" ht="17.25">
      <c r="A31" s="37" t="s">
        <v>17</v>
      </c>
      <c r="B31" s="38"/>
      <c r="C31" s="39">
        <f aca="true" t="shared" si="4" ref="C31:L31">MAX(C9:C25)</f>
        <v>204</v>
      </c>
      <c r="D31" s="54">
        <f t="shared" si="4"/>
        <v>1524.86</v>
      </c>
      <c r="E31" s="39">
        <f t="shared" si="4"/>
        <v>60</v>
      </c>
      <c r="F31" s="39">
        <f t="shared" si="4"/>
        <v>20.1</v>
      </c>
      <c r="G31" s="39">
        <f t="shared" si="4"/>
        <v>7.8</v>
      </c>
      <c r="H31" s="39">
        <f t="shared" si="4"/>
        <v>3.7</v>
      </c>
      <c r="I31" s="39">
        <f t="shared" si="4"/>
        <v>62</v>
      </c>
      <c r="J31" s="40">
        <f t="shared" si="4"/>
        <v>1.3</v>
      </c>
      <c r="K31" s="40">
        <f t="shared" si="4"/>
        <v>2.9395059999999993</v>
      </c>
      <c r="L31" s="48">
        <f t="shared" si="4"/>
        <v>4.38</v>
      </c>
    </row>
    <row r="32" spans="1:12" ht="18" thickBot="1">
      <c r="A32" s="41" t="s">
        <v>18</v>
      </c>
      <c r="B32" s="42"/>
      <c r="C32" s="43">
        <f aca="true" t="shared" si="5" ref="C32:L32">MIN(C9:C25)</f>
        <v>164.2</v>
      </c>
      <c r="D32" s="55">
        <f t="shared" si="5"/>
        <v>1202.13</v>
      </c>
      <c r="E32" s="43">
        <f t="shared" si="5"/>
        <v>54.3</v>
      </c>
      <c r="F32" s="43">
        <f t="shared" si="5"/>
        <v>14.8</v>
      </c>
      <c r="G32" s="43">
        <f t="shared" si="5"/>
        <v>6.4</v>
      </c>
      <c r="H32" s="43">
        <f t="shared" si="5"/>
        <v>3.1</v>
      </c>
      <c r="I32" s="43">
        <f t="shared" si="5"/>
        <v>60.5</v>
      </c>
      <c r="J32" s="44">
        <f t="shared" si="5"/>
        <v>1.19</v>
      </c>
      <c r="K32" s="44">
        <f t="shared" si="5"/>
        <v>2.8647139999999998</v>
      </c>
      <c r="L32" s="49">
        <f t="shared" si="5"/>
        <v>3.97</v>
      </c>
    </row>
    <row r="33" spans="1:12" ht="15">
      <c r="A33" s="108" t="s">
        <v>32</v>
      </c>
      <c r="B33" s="109"/>
      <c r="C33" s="109"/>
      <c r="D33" s="109"/>
      <c r="E33" s="109"/>
      <c r="F33" s="109"/>
      <c r="G33" s="110"/>
      <c r="H33" s="91"/>
      <c r="I33" s="92"/>
      <c r="J33" s="92"/>
      <c r="K33" s="92"/>
      <c r="L33" s="93"/>
    </row>
    <row r="34" spans="1:14" ht="15.75">
      <c r="A34" s="105" t="s">
        <v>33</v>
      </c>
      <c r="B34" s="106"/>
      <c r="C34" s="106"/>
      <c r="D34" s="106"/>
      <c r="E34" s="106"/>
      <c r="F34" s="106"/>
      <c r="G34" s="107"/>
      <c r="H34" s="102" t="s">
        <v>24</v>
      </c>
      <c r="I34" s="103"/>
      <c r="J34" s="103"/>
      <c r="K34" s="103"/>
      <c r="L34" s="104"/>
      <c r="N34" s="45" t="s">
        <v>25</v>
      </c>
    </row>
    <row r="35" spans="1:14" ht="15.75" thickBot="1">
      <c r="A35" s="98" t="s">
        <v>10</v>
      </c>
      <c r="B35" s="99"/>
      <c r="C35" s="99"/>
      <c r="D35" s="99"/>
      <c r="E35" s="99"/>
      <c r="F35" s="99"/>
      <c r="G35" s="99"/>
      <c r="H35" s="89" t="s">
        <v>26</v>
      </c>
      <c r="I35" s="89"/>
      <c r="J35" s="51">
        <v>4.4</v>
      </c>
      <c r="K35" s="51"/>
      <c r="L35" s="90"/>
      <c r="N35">
        <f>($N$36*$J$35/56)+($N$37*$J$38/2000)</f>
        <v>221.51428571428576</v>
      </c>
    </row>
    <row r="36" spans="1:14" ht="16.5">
      <c r="A36" s="96" t="s">
        <v>12</v>
      </c>
      <c r="B36" s="97"/>
      <c r="C36" s="97"/>
      <c r="D36" s="97"/>
      <c r="E36" s="97"/>
      <c r="F36" s="97"/>
      <c r="G36" s="97"/>
      <c r="H36" s="89" t="s">
        <v>27</v>
      </c>
      <c r="I36" s="89"/>
      <c r="J36" s="64">
        <v>0.41</v>
      </c>
      <c r="K36" s="59"/>
      <c r="L36" s="90"/>
      <c r="N36">
        <f>2000*((0.01*$N$38)-0.48)/((0.01*$G$8)-0.48)</f>
        <v>1599.9999999999998</v>
      </c>
    </row>
    <row r="37" spans="1:14" ht="16.5">
      <c r="A37" s="94" t="s">
        <v>34</v>
      </c>
      <c r="B37" s="95"/>
      <c r="C37" s="95"/>
      <c r="D37" s="95"/>
      <c r="E37" s="95"/>
      <c r="F37" s="95"/>
      <c r="G37" s="95"/>
      <c r="H37" s="89" t="s">
        <v>28</v>
      </c>
      <c r="I37" s="89"/>
      <c r="J37" s="51">
        <v>215</v>
      </c>
      <c r="K37" s="59"/>
      <c r="L37" s="90"/>
      <c r="N37">
        <f>2000-N36</f>
        <v>400.0000000000002</v>
      </c>
    </row>
    <row r="38" spans="1:14" ht="18.75" customHeight="1">
      <c r="A38" s="94" t="s">
        <v>30</v>
      </c>
      <c r="B38" s="95"/>
      <c r="C38" s="95"/>
      <c r="D38" s="95"/>
      <c r="E38" s="95"/>
      <c r="F38" s="95"/>
      <c r="G38" s="95"/>
      <c r="H38" s="89" t="s">
        <v>29</v>
      </c>
      <c r="I38" s="89"/>
      <c r="J38" s="63">
        <v>479</v>
      </c>
      <c r="K38" s="60"/>
      <c r="L38" s="90"/>
      <c r="N38">
        <v>16</v>
      </c>
    </row>
    <row r="39" spans="1:12" ht="32.25" customHeight="1">
      <c r="A39" s="100" t="s">
        <v>13</v>
      </c>
      <c r="B39" s="101"/>
      <c r="C39" s="101"/>
      <c r="D39" s="101"/>
      <c r="E39" s="101"/>
      <c r="F39" s="101"/>
      <c r="G39" s="101"/>
      <c r="H39" s="90"/>
      <c r="I39" s="90"/>
      <c r="J39" s="90"/>
      <c r="K39" s="90"/>
      <c r="L39" s="90"/>
    </row>
    <row r="40" spans="1:12" ht="34.5" customHeight="1">
      <c r="A40" s="100" t="s">
        <v>14</v>
      </c>
      <c r="B40" s="101"/>
      <c r="C40" s="101"/>
      <c r="D40" s="101"/>
      <c r="E40" s="101"/>
      <c r="F40" s="101"/>
      <c r="G40" s="101"/>
      <c r="H40" s="90"/>
      <c r="I40" s="90"/>
      <c r="J40" s="90"/>
      <c r="K40" s="90"/>
      <c r="L40" s="90"/>
    </row>
    <row r="41" spans="1:12" ht="13.5" thickBot="1">
      <c r="A41" s="111" t="s">
        <v>117</v>
      </c>
      <c r="B41" s="112"/>
      <c r="C41" s="112"/>
      <c r="D41" s="112"/>
      <c r="E41" s="112"/>
      <c r="F41" s="112"/>
      <c r="G41" s="112"/>
      <c r="H41" s="90"/>
      <c r="I41" s="90"/>
      <c r="J41" s="90"/>
      <c r="K41" s="90"/>
      <c r="L41" s="90"/>
    </row>
  </sheetData>
  <sheetProtection/>
  <mergeCells count="25">
    <mergeCell ref="A39:G39"/>
    <mergeCell ref="H39:L41"/>
    <mergeCell ref="A40:G40"/>
    <mergeCell ref="A41:G41"/>
    <mergeCell ref="A35:G35"/>
    <mergeCell ref="H35:I35"/>
    <mergeCell ref="L35:L38"/>
    <mergeCell ref="A36:G36"/>
    <mergeCell ref="H36:I36"/>
    <mergeCell ref="A37:G37"/>
    <mergeCell ref="H37:I37"/>
    <mergeCell ref="A38:G38"/>
    <mergeCell ref="H38:I38"/>
    <mergeCell ref="E8:F8"/>
    <mergeCell ref="A26:L26"/>
    <mergeCell ref="A33:G33"/>
    <mergeCell ref="H33:L33"/>
    <mergeCell ref="A34:G34"/>
    <mergeCell ref="H34:L34"/>
    <mergeCell ref="C1:F1"/>
    <mergeCell ref="G1:L2"/>
    <mergeCell ref="C2:F2"/>
    <mergeCell ref="D3:L3"/>
    <mergeCell ref="C4:F4"/>
    <mergeCell ref="G4:L4"/>
  </mergeCells>
  <conditionalFormatting sqref="C9:C25">
    <cfRule type="cellIs" priority="1" dxfId="0" operator="equal" stopIfTrue="1">
      <formula>$C$31</formula>
    </cfRule>
  </conditionalFormatting>
  <conditionalFormatting sqref="D9:D25">
    <cfRule type="cellIs" priority="2" dxfId="0" operator="equal" stopIfTrue="1">
      <formula>$D$31</formula>
    </cfRule>
  </conditionalFormatting>
  <conditionalFormatting sqref="E9:E25">
    <cfRule type="cellIs" priority="3" dxfId="0" operator="equal" stopIfTrue="1">
      <formula>$E$31</formula>
    </cfRule>
  </conditionalFormatting>
  <conditionalFormatting sqref="G9:G25">
    <cfRule type="cellIs" priority="4" dxfId="0" operator="equal" stopIfTrue="1">
      <formula>$G$31</formula>
    </cfRule>
  </conditionalFormatting>
  <conditionalFormatting sqref="H9:H25">
    <cfRule type="cellIs" priority="5" dxfId="0" operator="equal" stopIfTrue="1">
      <formula>$H$31</formula>
    </cfRule>
  </conditionalFormatting>
  <conditionalFormatting sqref="I9:I25">
    <cfRule type="cellIs" priority="6" dxfId="0" operator="equal" stopIfTrue="1">
      <formula>$I$31</formula>
    </cfRule>
  </conditionalFormatting>
  <conditionalFormatting sqref="J9:K25">
    <cfRule type="cellIs" priority="7" dxfId="0" operator="equal" stopIfTrue="1">
      <formula>$J$31</formula>
    </cfRule>
  </conditionalFormatting>
  <conditionalFormatting sqref="L9:L25">
    <cfRule type="cellIs" priority="8" dxfId="0" operator="equal" stopIfTrue="1">
      <formula>$L$31</formula>
    </cfRule>
  </conditionalFormatting>
  <printOptions horizontalCentered="1" verticalCentered="1"/>
  <pageMargins left="0" right="0" top="0" bottom="0" header="0.5" footer="0.5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Univeristy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Hurburgh Jr.</dc:creator>
  <cp:keywords/>
  <dc:description/>
  <cp:lastModifiedBy>Warner, Kelsey D</cp:lastModifiedBy>
  <cp:lastPrinted>2008-09-16T14:07:54Z</cp:lastPrinted>
  <dcterms:created xsi:type="dcterms:W3CDTF">1998-10-01T19:23:01Z</dcterms:created>
  <dcterms:modified xsi:type="dcterms:W3CDTF">2016-04-14T17:22:16Z</dcterms:modified>
  <cp:category/>
  <cp:version/>
  <cp:contentType/>
  <cp:contentStatus/>
</cp:coreProperties>
</file>