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 windowWidth="15600" windowHeight="11016" activeTab="0"/>
  </bookViews>
  <sheets>
    <sheet name="Drought Example" sheetId="1" r:id="rId1"/>
    <sheet name="Drought Blank" sheetId="2" state="hidden" r:id="rId2"/>
    <sheet name="Example" sheetId="3" r:id="rId3"/>
    <sheet name="Blank" sheetId="4" r:id="rId4"/>
  </sheets>
  <definedNames>
    <definedName name="_xlnm.Print_Area" localSheetId="3">'Blank'!$C$1:$F$60</definedName>
    <definedName name="_xlnm.Print_Area" localSheetId="1">'Drought Blank'!$C$1:$F$60</definedName>
    <definedName name="_xlnm.Print_Area" localSheetId="0">'Drought Example'!$C$1:$F$60</definedName>
    <definedName name="_xlnm.Print_Area" localSheetId="2">'Example'!$C$1:$F$60</definedName>
  </definedNames>
  <calcPr fullCalcOnLoad="1"/>
</workbook>
</file>

<file path=xl/comments1.xml><?xml version="1.0" encoding="utf-8"?>
<comments xmlns="http://schemas.openxmlformats.org/spreadsheetml/2006/main">
  <authors>
    <author>William Edwards</author>
    <author>Edwards, William M </author>
    <author>edwards</author>
  </authors>
  <commentList>
    <comment ref="C6" authorId="0">
      <text>
        <r>
          <t/>
        </r>
      </text>
    </comment>
    <comment ref="D10" authorId="1">
      <text>
        <r>
          <rPr>
            <sz val="8"/>
            <rFont val="Tahoma"/>
            <family val="2"/>
          </rPr>
          <t>For corn damaged by hail or drought, a yield estimate may be obtained from a crop insurance adjustor.</t>
        </r>
      </text>
    </comment>
    <comment ref="D13" authorId="2">
      <text>
        <r>
          <rPr>
            <sz val="9"/>
            <rFont val="Tahoma"/>
            <family val="2"/>
          </rPr>
          <t>See table at right.</t>
        </r>
      </text>
    </comment>
    <comment ref="D14" authorId="1">
      <text>
        <r>
          <rPr>
            <sz val="8"/>
            <rFont val="Tahoma"/>
            <family val="2"/>
          </rPr>
          <t>Assumes silage dry matter is 55% grain.  May not be accurate for drought stressed crops.</t>
        </r>
      </text>
    </comment>
    <comment ref="D16" authorId="1">
      <text>
        <r>
          <rPr>
            <sz val="8"/>
            <rFont val="Tahoma"/>
            <family val="2"/>
          </rPr>
          <t xml:space="preserve">Estimated bushels of corn per acre divided by estimated tons of silage per acre.
</t>
        </r>
      </text>
    </comment>
    <comment ref="D17" authorId="1">
      <text>
        <r>
          <rPr>
            <sz val="8"/>
            <rFont val="Tahoma"/>
            <family val="2"/>
          </rPr>
          <t>Tons of silage dry matter per acre minus tons of grain dry matter per acre.</t>
        </r>
      </text>
    </comment>
    <comment ref="E21" authorId="2">
      <text>
        <r>
          <rPr>
            <sz val="9"/>
            <rFont val="Tahoma"/>
            <family val="2"/>
          </rPr>
          <t>See ISUE publication PM-1688, Table 2.</t>
        </r>
      </text>
    </comment>
    <comment ref="F21" authorId="2">
      <text>
        <r>
          <rPr>
            <sz val="9"/>
            <rFont val="Tahoma"/>
            <family val="2"/>
          </rPr>
          <t xml:space="preserve">See ISUE publication PM-1688, Table 2.
</t>
        </r>
      </text>
    </comment>
    <comment ref="E22" authorId="2">
      <text>
        <r>
          <rPr>
            <sz val="9"/>
            <rFont val="Tahoma"/>
            <family val="2"/>
          </rPr>
          <t xml:space="preserve">See ISUE publication PM-1688, Table 2.
</t>
        </r>
      </text>
    </comment>
    <comment ref="F22" authorId="2">
      <text>
        <r>
          <rPr>
            <sz val="9"/>
            <rFont val="Tahoma"/>
            <family val="2"/>
          </rPr>
          <t xml:space="preserve">See ISUE publication PM-1688, Table 2.
</t>
        </r>
      </text>
    </comment>
    <comment ref="E33" authorId="0">
      <text>
        <r>
          <rPr>
            <sz val="8"/>
            <rFont val="Tahoma"/>
            <family val="2"/>
          </rPr>
          <t>Expected yield multiplied by expected selling price.</t>
        </r>
      </text>
    </comment>
    <comment ref="F33" authorId="0">
      <text>
        <r>
          <rPr>
            <sz val="8"/>
            <rFont val="Tahoma"/>
            <family val="2"/>
          </rPr>
          <t>If the opportunity cost is higher than
the feed value shown below, it is not 
economical to sell the corn as silage.</t>
        </r>
      </text>
    </comment>
    <comment ref="E34" authorId="1">
      <text>
        <r>
          <rPr>
            <sz val="8"/>
            <rFont val="Tahoma"/>
            <family val="2"/>
          </rPr>
          <t>Stover dry matter tonnage is 
estimated as equal to corn silage dry matter minus corn grain dry matter.</t>
        </r>
      </text>
    </comment>
    <comment ref="F34" authorId="0">
      <text>
        <r>
          <rPr>
            <sz val="8"/>
            <rFont val="Tahoma"/>
            <family val="2"/>
          </rPr>
          <t>If the opportunity cost is higher than
the feed value shown below, it is not 
economical to sell the corn as silage.</t>
        </r>
      </text>
    </comment>
    <comment ref="E35" authorId="0">
      <text>
        <r>
          <rPr>
            <sz val="8"/>
            <rFont val="Tahoma"/>
            <family val="2"/>
          </rPr>
          <t>Estimated at 3.5 lb. of phosphate and 
8 lb. of potash per ton of corn silage 
removed, minus 5.9 lb. of phosphate and 
25 lb. of potash per ton of stover that 
would be removed if corn is harvested 
as grain. 
See ISUE publication PM-1688, Table 2.</t>
        </r>
      </text>
    </comment>
    <comment ref="F35" authorId="0">
      <text>
        <r>
          <rPr>
            <sz val="8"/>
            <rFont val="Tahoma"/>
            <family val="2"/>
          </rPr>
          <t>If the opportunity cost is higher than
the feed value shown below, it is not 
economical to sell the corn as silage.</t>
        </r>
      </text>
    </comment>
    <comment ref="E36" authorId="0">
      <text>
        <r>
          <rPr>
            <sz val="8"/>
            <rFont val="Tahoma"/>
            <family val="2"/>
          </rPr>
          <t>Stover dry matter tonnage is 
estimated as corn silage dry 
matter minus corn grain dry matter.</t>
        </r>
      </text>
    </comment>
    <comment ref="F36" authorId="0">
      <text>
        <r>
          <rPr>
            <sz val="8"/>
            <rFont val="Tahoma"/>
            <family val="2"/>
          </rPr>
          <t>If the opportunity cost is higher than
the feed value shown below, it is not 
economical to sell the corn as silage.</t>
        </r>
      </text>
    </comment>
    <comment ref="D37" authorId="0">
      <text>
        <r>
          <rPr>
            <sz val="8"/>
            <rFont val="Tahoma"/>
            <family val="2"/>
          </rPr>
          <t>If the opportunity cost is higher than 
the feed value shown below, it is not 
economical to sell the crop as silage.</t>
        </r>
      </text>
    </comment>
    <comment ref="E37" authorId="0">
      <text>
        <r>
          <rPr>
            <sz val="8"/>
            <rFont val="Tahoma"/>
            <family val="2"/>
          </rPr>
          <t>Revenue given up from not selling grain, 
less harvesting and storage costs not incurred.</t>
        </r>
      </text>
    </comment>
    <comment ref="F37" authorId="0">
      <text>
        <r>
          <rPr>
            <sz val="8"/>
            <rFont val="Tahoma"/>
            <family val="2"/>
          </rPr>
          <t>If the opportunity cost is higher than
the feed value shown below, it is not 
economical to sell the corn as silage.</t>
        </r>
      </text>
    </comment>
    <comment ref="D39" authorId="0">
      <text>
        <r>
          <rPr>
            <sz val="8"/>
            <rFont val="Tahoma"/>
            <family val="2"/>
          </rPr>
          <t>Value after the silage is harvested and 
stored. If this value is greater than the 
feed value in the silo below, it is not 
economical to sell the corn as silage.</t>
        </r>
      </text>
    </comment>
    <comment ref="D42" authorId="0">
      <text>
        <r>
          <rPr>
            <sz val="8"/>
            <rFont val="Tahoma"/>
            <family val="2"/>
          </rPr>
          <t>Value of silage corrected for dry 
matter level.</t>
        </r>
      </text>
    </comment>
    <comment ref="D44" authorId="0">
      <text>
        <r>
          <rPr>
            <sz val="8"/>
            <rFont val="Tahoma"/>
            <family val="2"/>
          </rPr>
          <t>Adjusted silage value minus 
harvesting and storing costs.</t>
        </r>
      </text>
    </comment>
  </commentList>
</comments>
</file>

<file path=xl/comments2.xml><?xml version="1.0" encoding="utf-8"?>
<comments xmlns="http://schemas.openxmlformats.org/spreadsheetml/2006/main">
  <authors>
    <author>William Edwards</author>
    <author>Edwards, William M </author>
    <author>edwards</author>
  </authors>
  <commentList>
    <comment ref="C6" authorId="0">
      <text>
        <r>
          <t/>
        </r>
      </text>
    </comment>
    <comment ref="D10" authorId="1">
      <text>
        <r>
          <rPr>
            <sz val="8"/>
            <rFont val="Tahoma"/>
            <family val="2"/>
          </rPr>
          <t>For corn damaged by hail or drought, a yield estimate may be obtained from a crop insurance adjustor.</t>
        </r>
      </text>
    </comment>
    <comment ref="D13" authorId="2">
      <text>
        <r>
          <rPr>
            <sz val="9"/>
            <rFont val="Tahoma"/>
            <family val="2"/>
          </rPr>
          <t>See table at right.</t>
        </r>
      </text>
    </comment>
    <comment ref="D14" authorId="1">
      <text>
        <r>
          <rPr>
            <sz val="8"/>
            <rFont val="Tahoma"/>
            <family val="2"/>
          </rPr>
          <t>Assumes silage dry matter is 55% grain.  May not be accurate for drought stressed crops.</t>
        </r>
      </text>
    </comment>
    <comment ref="D16" authorId="1">
      <text>
        <r>
          <rPr>
            <sz val="8"/>
            <rFont val="Tahoma"/>
            <family val="2"/>
          </rPr>
          <t xml:space="preserve">Estimated bushels of corn per acre divided by estimated tons of silage per acre.
</t>
        </r>
      </text>
    </comment>
    <comment ref="D17" authorId="1">
      <text>
        <r>
          <rPr>
            <sz val="8"/>
            <rFont val="Tahoma"/>
            <family val="2"/>
          </rPr>
          <t>Tons of silage dry matter per acre minus tons of grain dry matter per acre.</t>
        </r>
      </text>
    </comment>
    <comment ref="E21" authorId="2">
      <text>
        <r>
          <rPr>
            <sz val="9"/>
            <rFont val="Tahoma"/>
            <family val="2"/>
          </rPr>
          <t>See ISUE publication PM-1688, Table 2.</t>
        </r>
      </text>
    </comment>
    <comment ref="F21" authorId="2">
      <text>
        <r>
          <rPr>
            <sz val="9"/>
            <rFont val="Tahoma"/>
            <family val="2"/>
          </rPr>
          <t xml:space="preserve">See ISUE publication PM-1688, Table 2.
</t>
        </r>
      </text>
    </comment>
    <comment ref="E22" authorId="2">
      <text>
        <r>
          <rPr>
            <sz val="9"/>
            <rFont val="Tahoma"/>
            <family val="2"/>
          </rPr>
          <t xml:space="preserve">See ISUE publication PM-1688, Table 2.
</t>
        </r>
      </text>
    </comment>
    <comment ref="F22" authorId="2">
      <text>
        <r>
          <rPr>
            <sz val="9"/>
            <rFont val="Tahoma"/>
            <family val="2"/>
          </rPr>
          <t xml:space="preserve">See ISUE publication PM-1688, Table 2.
</t>
        </r>
      </text>
    </comment>
    <comment ref="E33" authorId="0">
      <text>
        <r>
          <rPr>
            <sz val="8"/>
            <rFont val="Tahoma"/>
            <family val="2"/>
          </rPr>
          <t>Expected yield multiplied by expected selling price.</t>
        </r>
      </text>
    </comment>
    <comment ref="F33" authorId="0">
      <text>
        <r>
          <rPr>
            <sz val="8"/>
            <rFont val="Tahoma"/>
            <family val="2"/>
          </rPr>
          <t>If the opportunity cost is higher than
the feed value shown below, it is not 
economical to sell the corn as silage.</t>
        </r>
      </text>
    </comment>
    <comment ref="E34" authorId="1">
      <text>
        <r>
          <rPr>
            <sz val="8"/>
            <rFont val="Tahoma"/>
            <family val="2"/>
          </rPr>
          <t>Stover dry matter tonnage is 
estimated as equal to corn silage dry matter minus corn grain dry matter.</t>
        </r>
      </text>
    </comment>
    <comment ref="F34" authorId="0">
      <text>
        <r>
          <rPr>
            <sz val="8"/>
            <rFont val="Tahoma"/>
            <family val="2"/>
          </rPr>
          <t>If the opportunity cost is higher than
the feed value shown below, it is not 
economical to sell the corn as silage.</t>
        </r>
      </text>
    </comment>
    <comment ref="E35" authorId="0">
      <text>
        <r>
          <rPr>
            <sz val="8"/>
            <rFont val="Tahoma"/>
            <family val="2"/>
          </rPr>
          <t>Estimated at 3.5 lb. of phosphate and 
8 lb. of potash per ton of corn silage 
removed, minus 5.9 lb. of phosphate and 
25 lb. of potash per ton of stover that 
would be removed if corn is harvested 
as grain. 
See ISUE publication PM-1688, Table 2.</t>
        </r>
      </text>
    </comment>
    <comment ref="F35" authorId="0">
      <text>
        <r>
          <rPr>
            <sz val="8"/>
            <rFont val="Tahoma"/>
            <family val="2"/>
          </rPr>
          <t>If the opportunity cost is higher than
the feed value shown below, it is not 
economical to sell the corn as silage.</t>
        </r>
      </text>
    </comment>
    <comment ref="E36" authorId="0">
      <text>
        <r>
          <rPr>
            <sz val="8"/>
            <rFont val="Tahoma"/>
            <family val="2"/>
          </rPr>
          <t>Stover dry matter tonnage is 
estimated as corn silage dry 
matter minus corn grain dry matter.</t>
        </r>
      </text>
    </comment>
    <comment ref="F36" authorId="0">
      <text>
        <r>
          <rPr>
            <sz val="8"/>
            <rFont val="Tahoma"/>
            <family val="2"/>
          </rPr>
          <t>If the opportunity cost is higher than
the feed value shown below, it is not 
economical to sell the corn as silage.</t>
        </r>
      </text>
    </comment>
    <comment ref="D37" authorId="0">
      <text>
        <r>
          <rPr>
            <sz val="8"/>
            <rFont val="Tahoma"/>
            <family val="2"/>
          </rPr>
          <t>If the opportunity cost is higher than 
the feed value shown below, it is not 
economical to sell the crop as silage.</t>
        </r>
      </text>
    </comment>
    <comment ref="E37" authorId="0">
      <text>
        <r>
          <rPr>
            <sz val="8"/>
            <rFont val="Tahoma"/>
            <family val="2"/>
          </rPr>
          <t>Revenue given up from not selling grain, 
less harvesting and storage costs not incurred.</t>
        </r>
      </text>
    </comment>
    <comment ref="F37" authorId="0">
      <text>
        <r>
          <rPr>
            <sz val="8"/>
            <rFont val="Tahoma"/>
            <family val="2"/>
          </rPr>
          <t>If the opportunity cost is higher than
the feed value shown below, it is not 
economical to sell the corn as silage.</t>
        </r>
      </text>
    </comment>
    <comment ref="D39" authorId="0">
      <text>
        <r>
          <rPr>
            <sz val="8"/>
            <rFont val="Tahoma"/>
            <family val="2"/>
          </rPr>
          <t>Value after the silage is harvested and 
stored. If this value is greater than the 
feed value in the silo below, it is not 
economical to sell the corn as silage.</t>
        </r>
      </text>
    </comment>
    <comment ref="D42" authorId="0">
      <text>
        <r>
          <rPr>
            <sz val="8"/>
            <rFont val="Tahoma"/>
            <family val="2"/>
          </rPr>
          <t>Value of silage corrected for dry 
matter level.</t>
        </r>
      </text>
    </comment>
    <comment ref="D44" authorId="0">
      <text>
        <r>
          <rPr>
            <sz val="8"/>
            <rFont val="Tahoma"/>
            <family val="2"/>
          </rPr>
          <t>Adjusted silage value minus 
harvesting and storing costs.</t>
        </r>
      </text>
    </comment>
  </commentList>
</comments>
</file>

<file path=xl/comments3.xml><?xml version="1.0" encoding="utf-8"?>
<comments xmlns="http://schemas.openxmlformats.org/spreadsheetml/2006/main">
  <authors>
    <author>William Edwards</author>
    <author>Edwards, William M </author>
    <author>edwards</author>
  </authors>
  <commentList>
    <comment ref="C6" authorId="0">
      <text>
        <r>
          <rPr>
            <b/>
            <sz val="8"/>
            <rFont val="Tahoma"/>
            <family val="2"/>
          </rPr>
          <t>Place the cursor over cells with red triangles to read comments.</t>
        </r>
      </text>
    </comment>
    <comment ref="E33" authorId="0">
      <text>
        <r>
          <rPr>
            <sz val="8"/>
            <rFont val="Tahoma"/>
            <family val="2"/>
          </rPr>
          <t>Expected yield multiplied by expected selling price.</t>
        </r>
      </text>
    </comment>
    <comment ref="E35" authorId="0">
      <text>
        <r>
          <rPr>
            <sz val="8"/>
            <rFont val="Tahoma"/>
            <family val="2"/>
          </rPr>
          <t>Estimated at 3.5 lb. of phosphate and 
8 lb. of potash per ton of corn silage 
removed, minus 5.9 lb. of phosphate and 
25 lb. of potash per ton of stover that 
would be removed if corn is harvested 
as grain. 
See ISUE publication PM-1688, Table 2.</t>
        </r>
      </text>
    </comment>
    <comment ref="E36" authorId="0">
      <text>
        <r>
          <rPr>
            <sz val="8"/>
            <rFont val="Tahoma"/>
            <family val="2"/>
          </rPr>
          <t>Stover dry matter tonnage is 
estimated as corn silage dry 
matter minus corn grain dry matter.</t>
        </r>
      </text>
    </comment>
    <comment ref="D37" authorId="0">
      <text>
        <r>
          <rPr>
            <sz val="8"/>
            <rFont val="Tahoma"/>
            <family val="2"/>
          </rPr>
          <t>If the opportunity cost is higher than 
the feed value shown below, it is not 
economical to sell the crop as silage.</t>
        </r>
      </text>
    </comment>
    <comment ref="E37" authorId="0">
      <text>
        <r>
          <rPr>
            <sz val="8"/>
            <rFont val="Tahoma"/>
            <family val="2"/>
          </rPr>
          <t>Revenue given up from not selling grain, 
less harvesting and storage costs not incurred.</t>
        </r>
      </text>
    </comment>
    <comment ref="F37" authorId="0">
      <text>
        <r>
          <rPr>
            <sz val="8"/>
            <rFont val="Tahoma"/>
            <family val="2"/>
          </rPr>
          <t>If the opportunity cost is higher than
the feed value shown below, it is not 
economical to sell the corn as silage.</t>
        </r>
      </text>
    </comment>
    <comment ref="D39" authorId="0">
      <text>
        <r>
          <rPr>
            <sz val="8"/>
            <rFont val="Tahoma"/>
            <family val="2"/>
          </rPr>
          <t>Value after the silage is harvested and 
stored. If this value is greater than the 
feed value in the silo below, it is not 
economical to sell the corn as silage.</t>
        </r>
      </text>
    </comment>
    <comment ref="D42" authorId="0">
      <text>
        <r>
          <rPr>
            <sz val="8"/>
            <rFont val="Tahoma"/>
            <family val="2"/>
          </rPr>
          <t>Value of silage corrected for dry 
matter level.</t>
        </r>
      </text>
    </comment>
    <comment ref="D44" authorId="0">
      <text>
        <r>
          <rPr>
            <sz val="8"/>
            <rFont val="Tahoma"/>
            <family val="2"/>
          </rPr>
          <t>Adjusted silage value minus 
harvesting and storing costs.</t>
        </r>
      </text>
    </comment>
    <comment ref="D16" authorId="1">
      <text>
        <r>
          <rPr>
            <sz val="8"/>
            <rFont val="Tahoma"/>
            <family val="2"/>
          </rPr>
          <t xml:space="preserve">Estimated bushels of corn per acre divided by estimated tons of silage per acre.
</t>
        </r>
      </text>
    </comment>
    <comment ref="E34" authorId="1">
      <text>
        <r>
          <rPr>
            <sz val="8"/>
            <rFont val="Tahoma"/>
            <family val="2"/>
          </rPr>
          <t>Stover dry matter tonnage is 
estimated as equal to corn silage dry matter minus corn grain dry matter.</t>
        </r>
      </text>
    </comment>
    <comment ref="D17" authorId="1">
      <text>
        <r>
          <rPr>
            <sz val="8"/>
            <rFont val="Tahoma"/>
            <family val="2"/>
          </rPr>
          <t>Tons of silage dry matter per acre minus tons of grain dry matter per acre.</t>
        </r>
      </text>
    </comment>
    <comment ref="D14" authorId="1">
      <text>
        <r>
          <rPr>
            <sz val="8"/>
            <rFont val="Tahoma"/>
            <family val="2"/>
          </rPr>
          <t>Assumes silage dry matter is 55% grain.  May not be accurate for drought stressed crops.</t>
        </r>
      </text>
    </comment>
    <comment ref="D10" authorId="1">
      <text>
        <r>
          <rPr>
            <sz val="8"/>
            <rFont val="Tahoma"/>
            <family val="2"/>
          </rPr>
          <t>For corn damaged by hail or drought, a yield estimate may be obtained from a crop insurance adjustor.</t>
        </r>
      </text>
    </comment>
    <comment ref="E21" authorId="2">
      <text>
        <r>
          <rPr>
            <sz val="9"/>
            <rFont val="Tahoma"/>
            <family val="2"/>
          </rPr>
          <t>See ISUE publication PM-1688, Table 2.</t>
        </r>
      </text>
    </comment>
    <comment ref="F21" authorId="2">
      <text>
        <r>
          <rPr>
            <sz val="9"/>
            <rFont val="Tahoma"/>
            <family val="2"/>
          </rPr>
          <t xml:space="preserve">See ISUE publication PM-1688, Table 2.
</t>
        </r>
      </text>
    </comment>
    <comment ref="E22" authorId="2">
      <text>
        <r>
          <rPr>
            <sz val="9"/>
            <rFont val="Tahoma"/>
            <family val="2"/>
          </rPr>
          <t xml:space="preserve">See ISUE publication PM-1688, Table 2.
</t>
        </r>
      </text>
    </comment>
    <comment ref="F22" authorId="2">
      <text>
        <r>
          <rPr>
            <sz val="9"/>
            <rFont val="Tahoma"/>
            <family val="2"/>
          </rPr>
          <t xml:space="preserve">See ISUE publication PM-1688, Table 2.
</t>
        </r>
      </text>
    </comment>
    <comment ref="D13" authorId="2">
      <text>
        <r>
          <rPr>
            <sz val="9"/>
            <rFont val="Tahoma"/>
            <family val="2"/>
          </rPr>
          <t>See table at right.</t>
        </r>
      </text>
    </comment>
    <comment ref="F33" authorId="0">
      <text>
        <r>
          <rPr>
            <sz val="8"/>
            <rFont val="Tahoma"/>
            <family val="2"/>
          </rPr>
          <t>If the opportunity cost is higher than
the feed value shown below, it is not 
economical to sell the corn as silage.</t>
        </r>
      </text>
    </comment>
    <comment ref="F34" authorId="0">
      <text>
        <r>
          <rPr>
            <sz val="8"/>
            <rFont val="Tahoma"/>
            <family val="2"/>
          </rPr>
          <t>If the opportunity cost is higher than
the feed value shown below, it is not 
economical to sell the corn as silage.</t>
        </r>
      </text>
    </comment>
    <comment ref="F35" authorId="0">
      <text>
        <r>
          <rPr>
            <sz val="8"/>
            <rFont val="Tahoma"/>
            <family val="2"/>
          </rPr>
          <t>If the opportunity cost is higher than
the feed value shown below, it is not 
economical to sell the corn as silage.</t>
        </r>
      </text>
    </comment>
    <comment ref="F36" authorId="0">
      <text>
        <r>
          <rPr>
            <sz val="8"/>
            <rFont val="Tahoma"/>
            <family val="2"/>
          </rPr>
          <t>If the opportunity cost is higher than
the feed value shown below, it is not 
economical to sell the corn as silage.</t>
        </r>
      </text>
    </comment>
  </commentList>
</comments>
</file>

<file path=xl/comments4.xml><?xml version="1.0" encoding="utf-8"?>
<comments xmlns="http://schemas.openxmlformats.org/spreadsheetml/2006/main">
  <authors>
    <author>William Edwards</author>
    <author>Edwards, William M </author>
    <author>edwards</author>
  </authors>
  <commentList>
    <comment ref="C6" authorId="0">
      <text>
        <r>
          <rPr>
            <b/>
            <sz val="8"/>
            <rFont val="Tahoma"/>
            <family val="2"/>
          </rPr>
          <t>Place the cursor over cells with red triangles to read comments.</t>
        </r>
      </text>
    </comment>
    <comment ref="D10" authorId="1">
      <text>
        <r>
          <rPr>
            <sz val="8"/>
            <rFont val="Tahoma"/>
            <family val="2"/>
          </rPr>
          <t>For corn damaged by hail or drought, a yield estimate may be obtained from a crop insurance adjustor.</t>
        </r>
      </text>
    </comment>
    <comment ref="D13" authorId="2">
      <text>
        <r>
          <rPr>
            <sz val="9"/>
            <rFont val="Tahoma"/>
            <family val="2"/>
          </rPr>
          <t>See table at right.</t>
        </r>
      </text>
    </comment>
    <comment ref="D14" authorId="1">
      <text>
        <r>
          <rPr>
            <sz val="8"/>
            <rFont val="Tahoma"/>
            <family val="2"/>
          </rPr>
          <t>Assumes silage dry matter is 55% grain.  May not be accurate for drought stressed crops.</t>
        </r>
      </text>
    </comment>
    <comment ref="D16" authorId="1">
      <text>
        <r>
          <rPr>
            <sz val="8"/>
            <rFont val="Tahoma"/>
            <family val="2"/>
          </rPr>
          <t xml:space="preserve">Estimated bushels of corn per acre divided by estimated tons of silage per acre.
</t>
        </r>
      </text>
    </comment>
    <comment ref="D17" authorId="1">
      <text>
        <r>
          <rPr>
            <sz val="8"/>
            <rFont val="Tahoma"/>
            <family val="2"/>
          </rPr>
          <t>Tons of silage dry matter per acre minus tons of grain dry matter per acre.</t>
        </r>
      </text>
    </comment>
    <comment ref="E21" authorId="2">
      <text>
        <r>
          <rPr>
            <sz val="9"/>
            <rFont val="Tahoma"/>
            <family val="2"/>
          </rPr>
          <t>See ISUE publication PM-1688, Table 2.</t>
        </r>
      </text>
    </comment>
    <comment ref="F21" authorId="2">
      <text>
        <r>
          <rPr>
            <sz val="9"/>
            <rFont val="Tahoma"/>
            <family val="2"/>
          </rPr>
          <t xml:space="preserve">See ISUE publication PM-1688, Table 2.
</t>
        </r>
      </text>
    </comment>
    <comment ref="E22" authorId="2">
      <text>
        <r>
          <rPr>
            <sz val="9"/>
            <rFont val="Tahoma"/>
            <family val="2"/>
          </rPr>
          <t xml:space="preserve">See ISUE publication PM-1688, Table 2.
</t>
        </r>
      </text>
    </comment>
    <comment ref="F22" authorId="2">
      <text>
        <r>
          <rPr>
            <sz val="9"/>
            <rFont val="Tahoma"/>
            <family val="2"/>
          </rPr>
          <t xml:space="preserve">See ISUE publication PM-1688, Table 2.
</t>
        </r>
      </text>
    </comment>
    <comment ref="E33" authorId="0">
      <text>
        <r>
          <rPr>
            <sz val="8"/>
            <rFont val="Tahoma"/>
            <family val="2"/>
          </rPr>
          <t>Expected yield multiplied by expected selling price.</t>
        </r>
      </text>
    </comment>
    <comment ref="F33" authorId="0">
      <text>
        <r>
          <rPr>
            <sz val="8"/>
            <rFont val="Tahoma"/>
            <family val="2"/>
          </rPr>
          <t>If the opportunity cost is higher than
the feed value shown below, it is not 
economical to sell the corn as silage.</t>
        </r>
      </text>
    </comment>
    <comment ref="E34" authorId="1">
      <text>
        <r>
          <rPr>
            <sz val="8"/>
            <rFont val="Tahoma"/>
            <family val="2"/>
          </rPr>
          <t>Stover dry matter tonnage is 
estimated as equal to corn silage dry matter minus corn grain dry matter.</t>
        </r>
      </text>
    </comment>
    <comment ref="F34" authorId="0">
      <text>
        <r>
          <rPr>
            <sz val="8"/>
            <rFont val="Tahoma"/>
            <family val="2"/>
          </rPr>
          <t>If the opportunity cost is higher than
the feed value shown below, it is not 
economical to sell the corn as silage.</t>
        </r>
      </text>
    </comment>
    <comment ref="E35" authorId="0">
      <text>
        <r>
          <rPr>
            <sz val="8"/>
            <rFont val="Tahoma"/>
            <family val="2"/>
          </rPr>
          <t>Estimated at 3.5 lb. of phosphate and 
8 lb. of potash per ton of corn silage 
removed, minus 5.9 lb. of phosphate and 
25 lb. of potash per ton of stover that 
would be removed if corn is harvested 
as grain. 
See ISUE publication PM-1688, Table 2.</t>
        </r>
      </text>
    </comment>
    <comment ref="F35" authorId="0">
      <text>
        <r>
          <rPr>
            <sz val="8"/>
            <rFont val="Tahoma"/>
            <family val="2"/>
          </rPr>
          <t>If the opportunity cost is higher than
the feed value shown below, it is not 
economical to sell the corn as silage.</t>
        </r>
      </text>
    </comment>
    <comment ref="E36" authorId="0">
      <text>
        <r>
          <rPr>
            <sz val="8"/>
            <rFont val="Tahoma"/>
            <family val="2"/>
          </rPr>
          <t>Stover dry matter tonnage is 
estimated as corn silage dry 
matter minus corn grain dry matter.</t>
        </r>
      </text>
    </comment>
    <comment ref="F36" authorId="0">
      <text>
        <r>
          <rPr>
            <sz val="8"/>
            <rFont val="Tahoma"/>
            <family val="2"/>
          </rPr>
          <t>If the opportunity cost is higher than
the feed value shown below, it is not 
economical to sell the corn as silage.</t>
        </r>
      </text>
    </comment>
    <comment ref="D37" authorId="0">
      <text>
        <r>
          <rPr>
            <sz val="8"/>
            <rFont val="Tahoma"/>
            <family val="2"/>
          </rPr>
          <t>If the opportunity cost is higher than 
the feed value shown below, it is not 
economical to sell the crop as silage.</t>
        </r>
      </text>
    </comment>
    <comment ref="E37" authorId="0">
      <text>
        <r>
          <rPr>
            <sz val="8"/>
            <rFont val="Tahoma"/>
            <family val="2"/>
          </rPr>
          <t>Revenue given up from not selling grain, 
less harvesting and storage costs not incurred.</t>
        </r>
      </text>
    </comment>
    <comment ref="F37" authorId="0">
      <text>
        <r>
          <rPr>
            <sz val="8"/>
            <rFont val="Tahoma"/>
            <family val="2"/>
          </rPr>
          <t>If the opportunity cost is higher than
the feed value shown below, it is not 
economical to sell the corn as silage.</t>
        </r>
      </text>
    </comment>
    <comment ref="D39" authorId="0">
      <text>
        <r>
          <rPr>
            <sz val="8"/>
            <rFont val="Tahoma"/>
            <family val="2"/>
          </rPr>
          <t>Value after the silage is harvested and 
stored. If this value is greater than the 
feed value in the silo below, it is not 
economical to sell the corn as silage.</t>
        </r>
      </text>
    </comment>
    <comment ref="D42" authorId="0">
      <text>
        <r>
          <rPr>
            <sz val="8"/>
            <rFont val="Tahoma"/>
            <family val="2"/>
          </rPr>
          <t>Value of silage corrected for dry 
matter level.</t>
        </r>
      </text>
    </comment>
    <comment ref="D44" authorId="0">
      <text>
        <r>
          <rPr>
            <sz val="8"/>
            <rFont val="Tahoma"/>
            <family val="2"/>
          </rPr>
          <t>Adjusted silage value minus 
harvesting and storing costs.</t>
        </r>
      </text>
    </comment>
  </commentList>
</comments>
</file>

<file path=xl/sharedStrings.xml><?xml version="1.0" encoding="utf-8"?>
<sst xmlns="http://schemas.openxmlformats.org/spreadsheetml/2006/main" count="302" uniqueCount="67">
  <si>
    <t>Corn price expected at harvest, $ per bushel</t>
  </si>
  <si>
    <t>Grain</t>
  </si>
  <si>
    <t>Silage</t>
  </si>
  <si>
    <t>Harvesting, $ per acre</t>
  </si>
  <si>
    <t>Drying, $ per bushel</t>
  </si>
  <si>
    <t>Equals opportunity cost of selling silage in the field</t>
  </si>
  <si>
    <t>Plus harvesting and storage costs for silage</t>
  </si>
  <si>
    <t>Hauling and storing, $ per bushel or ton</t>
  </si>
  <si>
    <t>Equals opportunity cost of selling stored silage</t>
  </si>
  <si>
    <t>Value based on opportunity cost to seller (minimum price to accept)</t>
  </si>
  <si>
    <t>$ / acre</t>
  </si>
  <si>
    <t>Corn Silage Pricer</t>
  </si>
  <si>
    <t>Estimate a minimum and maximum price for corn silage standing in the field or harvested and stored.</t>
  </si>
  <si>
    <t xml:space="preserve">Harvesting variable costs </t>
  </si>
  <si>
    <t>Expected production</t>
  </si>
  <si>
    <t>Feed value for selling silage in the field</t>
  </si>
  <si>
    <t>Minus harvesting, drying and storage costs savings for corn grain and stover</t>
  </si>
  <si>
    <t>Expected corn grain yield @ 15.5% moisture, bushels/acre</t>
  </si>
  <si>
    <t>Number of acres to sell as silage</t>
  </si>
  <si>
    <t>Total $</t>
  </si>
  <si>
    <t>. . . and justice for all</t>
  </si>
  <si>
    <t>Place the cursor over cells with red triangles to read comments.</t>
  </si>
  <si>
    <t>Minus harvesting and storage costs for silage</t>
  </si>
  <si>
    <t>Minimum price to accept based on opportunity costs to seller</t>
  </si>
  <si>
    <t>Standing silage in the field</t>
  </si>
  <si>
    <t>Harvested silage in storage</t>
  </si>
  <si>
    <t>$ / ton silage</t>
  </si>
  <si>
    <t>Stover</t>
  </si>
  <si>
    <t>Percent of corn stover that normally would be harvested after grain is removed</t>
  </si>
  <si>
    <t>Actual silage yield, tons per acre (if known), or enter estimate from above</t>
  </si>
  <si>
    <t>Authors: William Edwards, ISU Extension Economist.</t>
  </si>
  <si>
    <r>
      <t xml:space="preserve">             </t>
    </r>
    <r>
      <rPr>
        <u val="single"/>
        <sz val="10"/>
        <color indexed="45"/>
        <rFont val="Arial"/>
        <family val="2"/>
      </rPr>
      <t>Dan Loy, ISU Extension Livestock Specialist.</t>
    </r>
  </si>
  <si>
    <t>Enter your input values in shaded cells.</t>
  </si>
  <si>
    <r>
      <t xml:space="preserve">Ag Decision Maker Information File A1-65 </t>
    </r>
    <r>
      <rPr>
        <u val="single"/>
        <sz val="10"/>
        <color indexed="45"/>
        <rFont val="Arial"/>
        <family val="2"/>
      </rPr>
      <t>"Pricing Forage in the Field"</t>
    </r>
    <r>
      <rPr>
        <sz val="10"/>
        <rFont val="Arial"/>
        <family val="2"/>
      </rPr>
      <t xml:space="preserve"> has more details.</t>
    </r>
  </si>
  <si>
    <t>Bushels of corn per ton of silage</t>
  </si>
  <si>
    <t>Gross revenue given up from not harvesting corn stover</t>
  </si>
  <si>
    <t>Gross revenue given up from not harvesting corn grain</t>
  </si>
  <si>
    <t>Percent dry matter when placed in storage</t>
  </si>
  <si>
    <t>Estimated tons of stover produced per acre</t>
  </si>
  <si>
    <t>Plus extra fertilizer cost for nutrient removal if harvested as silage</t>
  </si>
  <si>
    <t>Value based on feed value (maximum price to offer)</t>
  </si>
  <si>
    <t>Maximum price to pay based on feed value</t>
  </si>
  <si>
    <t>Version 1.2</t>
  </si>
  <si>
    <t>Feed value of silage harvested at dry matter level indicated</t>
  </si>
  <si>
    <t>Estimated tons of silage per acre, based on expected corn yield</t>
  </si>
  <si>
    <t>Cost of extra phosphate fertilizer to replace stalks removed, $ per pound</t>
  </si>
  <si>
    <t>Expected Yield</t>
  </si>
  <si>
    <t>Grain d.m. %</t>
  </si>
  <si>
    <t>Extra phosphate fertilizer to replace stalks removed, pounds per ton harvested</t>
  </si>
  <si>
    <t>Extra potash fertilizer to replace stalks removed, pounds per ton harvested</t>
  </si>
  <si>
    <t>Current market value of harvested corn stover, $ per ton (if harvested)</t>
  </si>
  <si>
    <t>Current market value of grass hay, $ per ton</t>
  </si>
  <si>
    <t>Grain dry matter as % of total dry matter (see table at right)</t>
  </si>
  <si>
    <t>Source: Lauer &amp; Undersander</t>
  </si>
  <si>
    <t>U. Wisconsin, 2004.</t>
  </si>
  <si>
    <t xml:space="preserve">25 bu. </t>
  </si>
  <si>
    <t>50 bu.</t>
  </si>
  <si>
    <t>75 bu.</t>
  </si>
  <si>
    <t>100 bu.</t>
  </si>
  <si>
    <t>150 bu.</t>
  </si>
  <si>
    <t>Cost of extra potash fertilizer to replace stalks removed, $ per pound</t>
  </si>
  <si>
    <t>ISUEO publication PM-1688, Table 2.</t>
  </si>
  <si>
    <t>Corn Silage Pricer-Drought Model</t>
  </si>
  <si>
    <t>Ag Decision Maker -- Iowa State University Extension and Outreach</t>
  </si>
  <si>
    <t>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program. (Not all prohibited bases apply to all programs.) Persons with disabilities who require alternative means for communication of program information (Braille, large print, audiotape, etc.) should contact USDA's TARGET Center at 202-720-2600 (voice and TDD). To file a complaint of discrimination, write to USDA, Director, Office of Civil Rights, 1400 Independence Avenue SW, Washington, DC 20250-9410, or call 800-795-3272 (voice) or 202-720-6382 (TDD). USDA is an equal opportunity provider and employer.</t>
  </si>
  <si>
    <t>Issued in furtherance of Cooperative Extension work, Acts of May 8 and June 30, 1914, in cooperation with the U.S. Department of Agriculture. Cathann A. Kress, director, Cooperative Extension Service, Iowa State University of Science and Technology, Ames, Iowa.</t>
  </si>
  <si>
    <r>
      <t>Comparison</t>
    </r>
    <r>
      <rPr>
        <sz val="10"/>
        <rFont val="Arial"/>
        <family val="2"/>
      </rPr>
      <t>: range within which to bargain. If the minimum price is higher than the maximum, the transaction is not economical.</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</si>
</sst>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_(&quot;$&quot;* #,##0.0_);_(&quot;$&quot;* \(#,##0.0\);_(&quot;$&quot;* &quot;-&quot;??_);_(@_)"/>
    <numFmt numFmtId="168" formatCode="_(&quot;$&quot;* #,##0_);_(&quot;$&quot;* \(#,##0\);_(&quot;$&quot;* &quot;-&quot;??_);_(@_)"/>
    <numFmt numFmtId="169" formatCode="_(* #,##0.0_);_(* \(#,##0.0\);_(* &quot;-&quot;??_);_(@_)"/>
    <numFmt numFmtId="170" formatCode="_(* #,##0_);_(* \(#,##0\);_(* &quot;-&quot;??_);_(@_)"/>
    <numFmt numFmtId="171" formatCode="_(* #,##0.0_);_(* \(#,##0.0\);_(* &quot;-&quot;?_);_(@_)"/>
    <numFmt numFmtId="172" formatCode="_(* #,##0.000_);_(* \(#,##0.000\);_(* &quot;-&quot;??_);_(@_)"/>
    <numFmt numFmtId="173" formatCode="_(* #,##0.0000_);_(* \(#,##0.0000\);_(* &quot;-&quot;??_);_(@_)"/>
    <numFmt numFmtId="174" formatCode="&quot;Yes&quot;;&quot;Yes&quot;;&quot;No&quot;"/>
    <numFmt numFmtId="175" formatCode="&quot;True&quot;;&quot;True&quot;;&quot;False&quot;"/>
    <numFmt numFmtId="176" formatCode="&quot;On&quot;;&quot;On&quot;;&quot;Off&quot;"/>
    <numFmt numFmtId="177" formatCode="[$€-2]\ #,##0.00_);[Red]\([$€-2]\ #,##0.00\)"/>
  </numFmts>
  <fonts count="55">
    <font>
      <sz val="10"/>
      <name val="Arial"/>
      <family val="0"/>
    </font>
    <font>
      <sz val="8"/>
      <name val="Arial"/>
      <family val="2"/>
    </font>
    <font>
      <u val="single"/>
      <sz val="10"/>
      <name val="Arial"/>
      <family val="2"/>
    </font>
    <font>
      <b/>
      <sz val="10"/>
      <name val="Arial"/>
      <family val="2"/>
    </font>
    <font>
      <u val="single"/>
      <sz val="10"/>
      <color indexed="12"/>
      <name val="Arial"/>
      <family val="2"/>
    </font>
    <font>
      <sz val="8"/>
      <name val="Tahoma"/>
      <family val="2"/>
    </font>
    <font>
      <b/>
      <sz val="14"/>
      <color indexed="9"/>
      <name val="Arial"/>
      <family val="2"/>
    </font>
    <font>
      <sz val="10"/>
      <color indexed="9"/>
      <name val="Arial"/>
      <family val="2"/>
    </font>
    <font>
      <b/>
      <sz val="11"/>
      <color indexed="63"/>
      <name val="Arial"/>
      <family val="2"/>
    </font>
    <font>
      <u val="single"/>
      <sz val="10"/>
      <color indexed="45"/>
      <name val="Arial"/>
      <family val="2"/>
    </font>
    <font>
      <sz val="6"/>
      <color indexed="63"/>
      <name val="Univers"/>
      <family val="2"/>
    </font>
    <font>
      <sz val="6"/>
      <name val="Arial"/>
      <family val="2"/>
    </font>
    <font>
      <u val="single"/>
      <sz val="10"/>
      <color indexed="36"/>
      <name val="Arial"/>
      <family val="2"/>
    </font>
    <font>
      <b/>
      <sz val="8"/>
      <name val="Tahoma"/>
      <family val="2"/>
    </font>
    <font>
      <sz val="10"/>
      <color indexed="45"/>
      <name val="Arial"/>
      <family val="2"/>
    </font>
    <font>
      <sz val="9"/>
      <name val="Arial"/>
      <family val="2"/>
    </font>
    <font>
      <u val="single"/>
      <sz val="9"/>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444444"/>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5"/>
        <bgColor indexed="64"/>
      </patternFill>
    </fill>
    <fill>
      <patternFill patternType="solid">
        <fgColor indexed="14"/>
        <bgColor indexed="64"/>
      </patternFill>
    </fill>
    <fill>
      <patternFill patternType="solid">
        <fgColor indexed="14"/>
        <bgColor indexed="64"/>
      </patternFill>
    </fill>
    <fill>
      <patternFill patternType="solid">
        <fgColor indexed="2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ck">
        <color indexed="1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1">
    <xf numFmtId="0" fontId="0" fillId="0" borderId="0" xfId="0" applyAlignment="1">
      <alignment/>
    </xf>
    <xf numFmtId="0" fontId="0" fillId="33" borderId="10" xfId="0" applyFill="1" applyBorder="1" applyAlignment="1" applyProtection="1">
      <alignment/>
      <protection locked="0"/>
    </xf>
    <xf numFmtId="44" fontId="0" fillId="33" borderId="10" xfId="44" applyFont="1" applyFill="1" applyBorder="1" applyAlignment="1" applyProtection="1">
      <alignment/>
      <protection locked="0"/>
    </xf>
    <xf numFmtId="166" fontId="0" fillId="33" borderId="10" xfId="0" applyNumberFormat="1" applyFill="1" applyBorder="1" applyAlignment="1" applyProtection="1">
      <alignment/>
      <protection locked="0"/>
    </xf>
    <xf numFmtId="9" fontId="0" fillId="33" borderId="10" xfId="59" applyFont="1" applyFill="1" applyBorder="1" applyAlignment="1" applyProtection="1">
      <alignment/>
      <protection locked="0"/>
    </xf>
    <xf numFmtId="168" fontId="0" fillId="33" borderId="10" xfId="44" applyNumberFormat="1" applyFont="1" applyFill="1" applyBorder="1" applyAlignment="1" applyProtection="1">
      <alignment/>
      <protection locked="0"/>
    </xf>
    <xf numFmtId="44" fontId="0" fillId="33" borderId="11" xfId="44" applyFont="1" applyFill="1" applyBorder="1" applyAlignment="1" applyProtection="1">
      <alignment/>
      <protection locked="0"/>
    </xf>
    <xf numFmtId="9" fontId="0" fillId="33" borderId="12" xfId="59" applyFill="1" applyBorder="1" applyAlignment="1" applyProtection="1">
      <alignment/>
      <protection locked="0"/>
    </xf>
    <xf numFmtId="9" fontId="0" fillId="33" borderId="12" xfId="59" applyFont="1" applyFill="1" applyBorder="1" applyAlignment="1" applyProtection="1">
      <alignment/>
      <protection locked="0"/>
    </xf>
    <xf numFmtId="9" fontId="0" fillId="33" borderId="13" xfId="59" applyFill="1" applyBorder="1" applyAlignment="1" applyProtection="1">
      <alignment/>
      <protection locked="0"/>
    </xf>
    <xf numFmtId="0" fontId="3" fillId="0" borderId="0" xfId="0" applyFont="1" applyBorder="1" applyAlignment="1" applyProtection="1">
      <alignment/>
      <protection/>
    </xf>
    <xf numFmtId="0" fontId="3" fillId="0" borderId="0" xfId="0" applyFont="1" applyFill="1" applyBorder="1" applyAlignment="1" applyProtection="1">
      <alignment/>
      <protection/>
    </xf>
    <xf numFmtId="0" fontId="9" fillId="0" borderId="0" xfId="53" applyFont="1" applyAlignment="1" applyProtection="1">
      <alignment horizontal="left"/>
      <protection/>
    </xf>
    <xf numFmtId="0" fontId="0" fillId="0" borderId="0" xfId="0" applyFont="1" applyAlignment="1" applyProtection="1">
      <alignment/>
      <protection/>
    </xf>
    <xf numFmtId="0" fontId="7" fillId="34" borderId="14" xfId="0" applyFont="1" applyFill="1" applyBorder="1" applyAlignment="1" applyProtection="1">
      <alignment/>
      <protection/>
    </xf>
    <xf numFmtId="0" fontId="6" fillId="34" borderId="14" xfId="0" applyFont="1" applyFill="1" applyBorder="1" applyAlignment="1" applyProtection="1">
      <alignment/>
      <protection/>
    </xf>
    <xf numFmtId="0" fontId="0" fillId="0" borderId="0" xfId="0" applyAlignment="1" applyProtection="1">
      <alignment/>
      <protection/>
    </xf>
    <xf numFmtId="0" fontId="0" fillId="35"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3" fillId="0" borderId="0" xfId="0" applyFont="1" applyAlignment="1" applyProtection="1">
      <alignment/>
      <protection/>
    </xf>
    <xf numFmtId="0" fontId="0" fillId="0" borderId="0" xfId="0" applyFill="1" applyBorder="1" applyAlignment="1" applyProtection="1">
      <alignment/>
      <protection/>
    </xf>
    <xf numFmtId="0" fontId="3" fillId="0" borderId="15" xfId="0" applyFont="1" applyBorder="1" applyAlignment="1" applyProtection="1">
      <alignment horizontal="left"/>
      <protection/>
    </xf>
    <xf numFmtId="0" fontId="0" fillId="0" borderId="16" xfId="0" applyBorder="1" applyAlignment="1" applyProtection="1">
      <alignment/>
      <protection/>
    </xf>
    <xf numFmtId="0" fontId="0" fillId="0" borderId="17" xfId="0"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quotePrefix="1">
      <alignment horizontal="left"/>
      <protection/>
    </xf>
    <xf numFmtId="0" fontId="1" fillId="0" borderId="0" xfId="0" applyFont="1" applyBorder="1" applyAlignment="1" applyProtection="1" quotePrefix="1">
      <alignment horizontal="right"/>
      <protection/>
    </xf>
    <xf numFmtId="0" fontId="0" fillId="0" borderId="0" xfId="0" applyBorder="1" applyAlignment="1" applyProtection="1">
      <alignment/>
      <protection/>
    </xf>
    <xf numFmtId="0" fontId="0" fillId="0" borderId="18" xfId="0" applyFont="1" applyBorder="1" applyAlignment="1" applyProtection="1">
      <alignment horizontal="left"/>
      <protection/>
    </xf>
    <xf numFmtId="0" fontId="0" fillId="0" borderId="19" xfId="0" applyBorder="1" applyAlignment="1" applyProtection="1">
      <alignment/>
      <protection/>
    </xf>
    <xf numFmtId="0" fontId="0" fillId="0" borderId="18" xfId="0" applyBorder="1" applyAlignment="1" applyProtection="1">
      <alignment/>
      <protection/>
    </xf>
    <xf numFmtId="0" fontId="1" fillId="0" borderId="0" xfId="0" applyFont="1" applyBorder="1" applyAlignment="1" applyProtection="1">
      <alignment horizontal="centerContinuous"/>
      <protection/>
    </xf>
    <xf numFmtId="10" fontId="1" fillId="0" borderId="0" xfId="0" applyNumberFormat="1" applyFont="1" applyBorder="1" applyAlignment="1" applyProtection="1">
      <alignment/>
      <protection/>
    </xf>
    <xf numFmtId="9" fontId="1" fillId="0" borderId="0" xfId="0" applyNumberFormat="1" applyFont="1" applyBorder="1" applyAlignment="1" applyProtection="1">
      <alignment/>
      <protection/>
    </xf>
    <xf numFmtId="0" fontId="1" fillId="0" borderId="0" xfId="0" applyFont="1" applyBorder="1" applyAlignment="1" applyProtection="1" quotePrefix="1">
      <alignment horizontal="centerContinuous"/>
      <protection/>
    </xf>
    <xf numFmtId="169" fontId="0" fillId="0" borderId="0" xfId="42" applyNumberFormat="1" applyFont="1" applyFill="1" applyBorder="1" applyAlignment="1" applyProtection="1">
      <alignment/>
      <protection/>
    </xf>
    <xf numFmtId="0" fontId="1" fillId="0" borderId="0" xfId="0" applyFont="1" applyBorder="1" applyAlignment="1" applyProtection="1">
      <alignment horizontal="left"/>
      <protection/>
    </xf>
    <xf numFmtId="0" fontId="1" fillId="0" borderId="0" xfId="0" applyFont="1" applyAlignment="1" applyProtection="1">
      <alignment horizontal="left"/>
      <protection/>
    </xf>
    <xf numFmtId="0" fontId="1" fillId="0" borderId="0" xfId="0" applyFont="1" applyAlignment="1" applyProtection="1" quotePrefix="1">
      <alignment horizontal="left"/>
      <protection/>
    </xf>
    <xf numFmtId="0" fontId="1" fillId="0" borderId="0" xfId="0" applyFont="1" applyAlignment="1" applyProtection="1">
      <alignment/>
      <protection/>
    </xf>
    <xf numFmtId="0" fontId="3" fillId="0" borderId="18" xfId="0" applyFont="1" applyBorder="1" applyAlignment="1" applyProtection="1">
      <alignment horizontal="left"/>
      <protection/>
    </xf>
    <xf numFmtId="0" fontId="0" fillId="0" borderId="0" xfId="0" applyFont="1" applyBorder="1" applyAlignment="1" applyProtection="1">
      <alignment horizontal="center"/>
      <protection/>
    </xf>
    <xf numFmtId="0" fontId="0" fillId="0" borderId="19" xfId="0" applyFont="1" applyBorder="1" applyAlignment="1" applyProtection="1">
      <alignment horizontal="center"/>
      <protection/>
    </xf>
    <xf numFmtId="44" fontId="0" fillId="0" borderId="10" xfId="44" applyFont="1" applyFill="1" applyBorder="1" applyAlignment="1" applyProtection="1">
      <alignment/>
      <protection/>
    </xf>
    <xf numFmtId="44" fontId="0" fillId="0" borderId="11" xfId="44" applyFont="1" applyFill="1" applyBorder="1" applyAlignment="1" applyProtection="1">
      <alignment/>
      <protection/>
    </xf>
    <xf numFmtId="0" fontId="2" fillId="0" borderId="16" xfId="0" applyFont="1" applyBorder="1" applyAlignment="1" applyProtection="1">
      <alignment horizontal="center"/>
      <protection/>
    </xf>
    <xf numFmtId="0" fontId="2" fillId="0" borderId="17" xfId="0" applyFont="1" applyBorder="1" applyAlignment="1" applyProtection="1">
      <alignment horizontal="center"/>
      <protection/>
    </xf>
    <xf numFmtId="0" fontId="3" fillId="0" borderId="18" xfId="0" applyFont="1" applyBorder="1" applyAlignment="1" applyProtection="1">
      <alignment/>
      <protection/>
    </xf>
    <xf numFmtId="44" fontId="3" fillId="0" borderId="0" xfId="0" applyNumberFormat="1" applyFont="1" applyBorder="1" applyAlignment="1" applyProtection="1">
      <alignment/>
      <protection/>
    </xf>
    <xf numFmtId="168" fontId="3" fillId="0" borderId="19" xfId="44" applyNumberFormat="1" applyFont="1" applyBorder="1" applyAlignment="1" applyProtection="1">
      <alignment/>
      <protection/>
    </xf>
    <xf numFmtId="43" fontId="0" fillId="0" borderId="0" xfId="42" applyFont="1" applyBorder="1" applyAlignment="1" applyProtection="1">
      <alignment/>
      <protection/>
    </xf>
    <xf numFmtId="168" fontId="0" fillId="0" borderId="19" xfId="44" applyNumberFormat="1" applyBorder="1" applyAlignment="1" applyProtection="1">
      <alignment/>
      <protection/>
    </xf>
    <xf numFmtId="0" fontId="3" fillId="0" borderId="20" xfId="0" applyFont="1" applyBorder="1" applyAlignment="1" applyProtection="1">
      <alignment horizontal="left"/>
      <protection/>
    </xf>
    <xf numFmtId="0" fontId="2" fillId="0" borderId="21" xfId="0" applyFont="1" applyBorder="1" applyAlignment="1" applyProtection="1">
      <alignment horizontal="center"/>
      <protection/>
    </xf>
    <xf numFmtId="168" fontId="2" fillId="0" borderId="22" xfId="44" applyNumberFormat="1" applyFont="1" applyBorder="1" applyAlignment="1" applyProtection="1">
      <alignment horizontal="center"/>
      <protection/>
    </xf>
    <xf numFmtId="44" fontId="0" fillId="0" borderId="0" xfId="0" applyNumberFormat="1" applyBorder="1" applyAlignment="1" applyProtection="1">
      <alignment/>
      <protection/>
    </xf>
    <xf numFmtId="0" fontId="0" fillId="0" borderId="18" xfId="0" applyFont="1" applyBorder="1" applyAlignment="1" applyProtection="1">
      <alignment/>
      <protection/>
    </xf>
    <xf numFmtId="44" fontId="0" fillId="0" borderId="0" xfId="0" applyNumberFormat="1" applyFont="1" applyBorder="1" applyAlignment="1" applyProtection="1">
      <alignment/>
      <protection/>
    </xf>
    <xf numFmtId="168" fontId="0" fillId="0" borderId="19" xfId="44" applyNumberFormat="1" applyFont="1" applyBorder="1" applyAlignment="1" applyProtection="1">
      <alignment/>
      <protection/>
    </xf>
    <xf numFmtId="44" fontId="3" fillId="0" borderId="0" xfId="44" applyFont="1" applyBorder="1" applyAlignment="1" applyProtection="1">
      <alignment/>
      <protection/>
    </xf>
    <xf numFmtId="0" fontId="0" fillId="0" borderId="23" xfId="0" applyBorder="1" applyAlignment="1" applyProtection="1">
      <alignment/>
      <protection/>
    </xf>
    <xf numFmtId="43" fontId="0" fillId="0" borderId="24" xfId="42" applyFont="1" applyBorder="1" applyAlignment="1" applyProtection="1">
      <alignment/>
      <protection/>
    </xf>
    <xf numFmtId="168" fontId="0" fillId="0" borderId="25" xfId="44" applyNumberFormat="1" applyBorder="1" applyAlignment="1" applyProtection="1">
      <alignment/>
      <protection/>
    </xf>
    <xf numFmtId="0" fontId="2" fillId="0" borderId="0" xfId="0" applyFont="1" applyBorder="1" applyAlignment="1" applyProtection="1">
      <alignment horizontal="center"/>
      <protection/>
    </xf>
    <xf numFmtId="168" fontId="2" fillId="0" borderId="19" xfId="44" applyNumberFormat="1" applyFont="1" applyBorder="1" applyAlignment="1" applyProtection="1">
      <alignment horizontal="center"/>
      <protection/>
    </xf>
    <xf numFmtId="0" fontId="0" fillId="0" borderId="18" xfId="0" applyFill="1" applyBorder="1" applyAlignment="1" applyProtection="1">
      <alignment/>
      <protection/>
    </xf>
    <xf numFmtId="0" fontId="0" fillId="0" borderId="18" xfId="0" applyFont="1" applyFill="1" applyBorder="1" applyAlignment="1" applyProtection="1">
      <alignment/>
      <protection/>
    </xf>
    <xf numFmtId="0" fontId="3" fillId="0" borderId="18" xfId="0" applyFont="1" applyFill="1" applyBorder="1" applyAlignment="1" applyProtection="1">
      <alignment/>
      <protection/>
    </xf>
    <xf numFmtId="0" fontId="0" fillId="0" borderId="26" xfId="0" applyFont="1" applyFill="1" applyBorder="1" applyAlignment="1" applyProtection="1">
      <alignment/>
      <protection/>
    </xf>
    <xf numFmtId="44" fontId="0" fillId="0" borderId="27" xfId="0" applyNumberFormat="1" applyBorder="1" applyAlignment="1" applyProtection="1">
      <alignment/>
      <protection/>
    </xf>
    <xf numFmtId="168" fontId="0" fillId="0" borderId="28" xfId="44" applyNumberFormat="1" applyBorder="1" applyAlignment="1" applyProtection="1">
      <alignment/>
      <protection/>
    </xf>
    <xf numFmtId="0" fontId="3" fillId="0" borderId="0" xfId="0" applyFont="1" applyFill="1" applyBorder="1" applyAlignment="1" applyProtection="1">
      <alignment/>
      <protection/>
    </xf>
    <xf numFmtId="0" fontId="0" fillId="36"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Border="1" applyAlignment="1" applyProtection="1">
      <alignment/>
      <protection/>
    </xf>
    <xf numFmtId="0" fontId="0" fillId="36" borderId="0" xfId="0" applyFill="1" applyAlignment="1" applyProtection="1">
      <alignment/>
      <protection/>
    </xf>
    <xf numFmtId="0" fontId="14" fillId="0" borderId="0" xfId="53" applyFont="1" applyAlignment="1" applyProtection="1">
      <alignment/>
      <protection/>
    </xf>
    <xf numFmtId="0" fontId="10" fillId="0" borderId="0" xfId="0" applyFont="1" applyAlignment="1" applyProtection="1">
      <alignment horizontal="left"/>
      <protection/>
    </xf>
    <xf numFmtId="0" fontId="11" fillId="0" borderId="0" xfId="0" applyFont="1" applyAlignment="1" applyProtection="1">
      <alignment/>
      <protection/>
    </xf>
    <xf numFmtId="0" fontId="10" fillId="0" borderId="0" xfId="0" applyFont="1" applyAlignment="1" applyProtection="1">
      <alignment wrapText="1"/>
      <protection/>
    </xf>
    <xf numFmtId="0" fontId="0" fillId="0" borderId="24" xfId="0" applyBorder="1" applyAlignment="1" applyProtection="1">
      <alignment/>
      <protection/>
    </xf>
    <xf numFmtId="0" fontId="1" fillId="0" borderId="0" xfId="0" applyFont="1" applyAlignment="1" applyProtection="1">
      <alignment/>
      <protection/>
    </xf>
    <xf numFmtId="0" fontId="15" fillId="0" borderId="0" xfId="0" applyFont="1" applyFill="1" applyBorder="1" applyAlignment="1" applyProtection="1">
      <alignment/>
      <protection/>
    </xf>
    <xf numFmtId="0" fontId="15" fillId="37" borderId="10" xfId="0" applyFont="1" applyFill="1" applyBorder="1" applyAlignment="1" applyProtection="1">
      <alignment/>
      <protection/>
    </xf>
    <xf numFmtId="0" fontId="0" fillId="0" borderId="0" xfId="53" applyFont="1" applyAlignment="1" applyProtection="1">
      <alignment/>
      <protection/>
    </xf>
    <xf numFmtId="0" fontId="0" fillId="0" borderId="26" xfId="0" applyFont="1" applyBorder="1" applyAlignment="1" applyProtection="1">
      <alignment/>
      <protection/>
    </xf>
    <xf numFmtId="0" fontId="1" fillId="0" borderId="0" xfId="0" applyNumberFormat="1" applyFont="1" applyBorder="1" applyAlignment="1" applyProtection="1">
      <alignment horizontal="centerContinuous"/>
      <protection/>
    </xf>
    <xf numFmtId="0" fontId="0" fillId="0" borderId="0" xfId="0" applyFont="1" applyBorder="1" applyAlignment="1" applyProtection="1">
      <alignment horizontal="left"/>
      <protection/>
    </xf>
    <xf numFmtId="0" fontId="0" fillId="0" borderId="0" xfId="0" applyFont="1" applyBorder="1" applyAlignment="1" applyProtection="1">
      <alignment horizontal="center"/>
      <protection/>
    </xf>
    <xf numFmtId="0" fontId="0" fillId="0" borderId="19" xfId="0" applyFont="1" applyBorder="1" applyAlignment="1" applyProtection="1">
      <alignment horizontal="center"/>
      <protection/>
    </xf>
    <xf numFmtId="44" fontId="0" fillId="0" borderId="0" xfId="44" applyFont="1" applyFill="1" applyBorder="1" applyAlignment="1" applyProtection="1">
      <alignment/>
      <protection locked="0"/>
    </xf>
    <xf numFmtId="0" fontId="0" fillId="0" borderId="0" xfId="0" applyFont="1" applyBorder="1" applyAlignment="1" applyProtection="1">
      <alignment/>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horizontal="right"/>
      <protection/>
    </xf>
    <xf numFmtId="168" fontId="0" fillId="0" borderId="0" xfId="44" applyNumberFormat="1" applyFont="1" applyFill="1" applyBorder="1" applyAlignment="1" applyProtection="1">
      <alignment/>
      <protection locked="0"/>
    </xf>
    <xf numFmtId="9" fontId="0" fillId="0" borderId="19" xfId="59" applyFont="1" applyBorder="1" applyAlignment="1" applyProtection="1">
      <alignment horizontal="center"/>
      <protection/>
    </xf>
    <xf numFmtId="0" fontId="16" fillId="0" borderId="29" xfId="0" applyFont="1" applyBorder="1" applyAlignment="1" applyProtection="1">
      <alignment horizontal="center"/>
      <protection/>
    </xf>
    <xf numFmtId="0" fontId="0" fillId="0" borderId="30" xfId="0" applyFont="1" applyBorder="1" applyAlignment="1" applyProtection="1">
      <alignment horizontal="right"/>
      <protection/>
    </xf>
    <xf numFmtId="0" fontId="0" fillId="0" borderId="30" xfId="0" applyFont="1" applyFill="1" applyBorder="1" applyAlignment="1" applyProtection="1">
      <alignment horizontal="right"/>
      <protection/>
    </xf>
    <xf numFmtId="0" fontId="2" fillId="0" borderId="22" xfId="0" applyFont="1" applyBorder="1" applyAlignment="1" applyProtection="1">
      <alignment horizontal="center"/>
      <protection/>
    </xf>
    <xf numFmtId="9" fontId="0" fillId="0" borderId="19" xfId="59" applyFont="1" applyBorder="1" applyAlignment="1" applyProtection="1" quotePrefix="1">
      <alignment horizontal="center"/>
      <protection/>
    </xf>
    <xf numFmtId="9" fontId="0" fillId="0" borderId="19" xfId="59" applyFont="1" applyFill="1" applyBorder="1" applyAlignment="1" applyProtection="1">
      <alignment horizontal="center"/>
      <protection/>
    </xf>
    <xf numFmtId="168" fontId="0" fillId="0" borderId="0" xfId="42" applyNumberFormat="1" applyBorder="1" applyAlignment="1" applyProtection="1">
      <alignment/>
      <protection/>
    </xf>
    <xf numFmtId="168" fontId="3" fillId="0" borderId="0" xfId="0" applyNumberFormat="1" applyFont="1" applyBorder="1" applyAlignment="1" applyProtection="1">
      <alignment/>
      <protection/>
    </xf>
    <xf numFmtId="168" fontId="0" fillId="0" borderId="0" xfId="0" applyNumberFormat="1" applyBorder="1" applyAlignment="1" applyProtection="1">
      <alignment/>
      <protection/>
    </xf>
    <xf numFmtId="168" fontId="2" fillId="0" borderId="21" xfId="0" applyNumberFormat="1" applyFont="1" applyBorder="1" applyAlignment="1" applyProtection="1">
      <alignment horizontal="center"/>
      <protection/>
    </xf>
    <xf numFmtId="168" fontId="0" fillId="0" borderId="0" xfId="0" applyNumberFormat="1" applyFont="1" applyBorder="1" applyAlignment="1" applyProtection="1">
      <alignment/>
      <protection/>
    </xf>
    <xf numFmtId="168" fontId="0" fillId="0" borderId="24" xfId="42" applyNumberFormat="1" applyFont="1" applyBorder="1" applyAlignment="1" applyProtection="1">
      <alignment/>
      <protection/>
    </xf>
    <xf numFmtId="168" fontId="3" fillId="0" borderId="0" xfId="44" applyNumberFormat="1" applyFont="1" applyBorder="1" applyAlignment="1" applyProtection="1">
      <alignment/>
      <protection/>
    </xf>
    <xf numFmtId="168" fontId="2" fillId="0" borderId="0" xfId="0" applyNumberFormat="1" applyFont="1" applyBorder="1" applyAlignment="1" applyProtection="1">
      <alignment horizontal="center"/>
      <protection/>
    </xf>
    <xf numFmtId="168" fontId="0" fillId="0" borderId="27" xfId="0" applyNumberFormat="1" applyBorder="1" applyAlignment="1" applyProtection="1">
      <alignment/>
      <protection/>
    </xf>
    <xf numFmtId="168" fontId="0" fillId="0" borderId="0" xfId="44" applyNumberFormat="1" applyFont="1" applyBorder="1" applyAlignment="1" applyProtection="1">
      <alignment/>
      <protection/>
    </xf>
    <xf numFmtId="168" fontId="0" fillId="0" borderId="0" xfId="42" applyNumberFormat="1" applyFont="1" applyBorder="1" applyAlignment="1" applyProtection="1">
      <alignment/>
      <protection/>
    </xf>
    <xf numFmtId="0" fontId="1" fillId="0" borderId="0" xfId="0" applyFont="1" applyBorder="1" applyAlignment="1" applyProtection="1">
      <alignment/>
      <protection/>
    </xf>
    <xf numFmtId="0" fontId="53" fillId="0" borderId="0" xfId="0" applyFont="1" applyAlignment="1">
      <alignment/>
    </xf>
    <xf numFmtId="0" fontId="0" fillId="32" borderId="10" xfId="0" applyFill="1" applyBorder="1" applyAlignment="1" applyProtection="1">
      <alignment/>
      <protection locked="0"/>
    </xf>
    <xf numFmtId="44" fontId="0" fillId="32" borderId="10" xfId="44" applyFont="1" applyFill="1" applyBorder="1" applyAlignment="1" applyProtection="1">
      <alignment/>
      <protection locked="0"/>
    </xf>
    <xf numFmtId="9" fontId="0" fillId="32" borderId="10" xfId="59" applyFont="1" applyFill="1" applyBorder="1" applyAlignment="1" applyProtection="1">
      <alignment/>
      <protection locked="0"/>
    </xf>
    <xf numFmtId="166" fontId="0" fillId="32" borderId="10" xfId="0" applyNumberFormat="1" applyFill="1" applyBorder="1" applyAlignment="1" applyProtection="1">
      <alignment/>
      <protection locked="0"/>
    </xf>
    <xf numFmtId="166" fontId="0" fillId="32" borderId="11" xfId="0" applyNumberFormat="1" applyFill="1" applyBorder="1" applyAlignment="1" applyProtection="1">
      <alignment/>
      <protection locked="0"/>
    </xf>
    <xf numFmtId="0" fontId="15" fillId="32" borderId="10" xfId="0" applyFont="1" applyFill="1" applyBorder="1" applyAlignment="1" applyProtection="1">
      <alignment/>
      <protection/>
    </xf>
    <xf numFmtId="0" fontId="0" fillId="0" borderId="0" xfId="0" applyFont="1" applyFill="1" applyBorder="1" applyAlignment="1" applyProtection="1">
      <alignment/>
      <protection/>
    </xf>
    <xf numFmtId="0" fontId="1" fillId="0" borderId="30" xfId="0" applyFont="1" applyFill="1" applyBorder="1" applyAlignment="1" applyProtection="1">
      <alignment horizontal="center"/>
      <protection/>
    </xf>
    <xf numFmtId="0" fontId="1" fillId="0" borderId="19" xfId="0" applyFont="1" applyFill="1" applyBorder="1" applyAlignment="1" applyProtection="1">
      <alignment horizontal="center"/>
      <protection/>
    </xf>
    <xf numFmtId="0" fontId="1" fillId="0" borderId="31" xfId="0" applyFont="1" applyFill="1" applyBorder="1" applyAlignment="1" applyProtection="1">
      <alignment horizontal="center"/>
      <protection/>
    </xf>
    <xf numFmtId="0" fontId="1" fillId="0" borderId="25" xfId="0" applyFont="1" applyFill="1" applyBorder="1" applyAlignment="1" applyProtection="1">
      <alignment horizontal="center"/>
      <protection/>
    </xf>
    <xf numFmtId="0" fontId="0" fillId="0" borderId="30" xfId="0" applyFont="1" applyBorder="1" applyAlignment="1" applyProtection="1">
      <alignment horizontal="center"/>
      <protection/>
    </xf>
    <xf numFmtId="0" fontId="0" fillId="0" borderId="19" xfId="0" applyBorder="1" applyAlignment="1" applyProtection="1">
      <alignment horizontal="center"/>
      <protection/>
    </xf>
    <xf numFmtId="0" fontId="10" fillId="0" borderId="0" xfId="0" applyFont="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619125</xdr:colOff>
      <xdr:row>1</xdr:row>
      <xdr:rowOff>9525</xdr:rowOff>
    </xdr:from>
    <xdr:to>
      <xdr:col>5</xdr:col>
      <xdr:colOff>819150</xdr:colOff>
      <xdr:row>5</xdr:row>
      <xdr:rowOff>114300</xdr:rowOff>
    </xdr:to>
    <xdr:pic>
      <xdr:nvPicPr>
        <xdr:cNvPr id="1" name="Picture 6" descr="MCj01500640000[1]"/>
        <xdr:cNvPicPr preferRelativeResize="1">
          <a:picLocks noChangeAspect="1"/>
        </xdr:cNvPicPr>
      </xdr:nvPicPr>
      <xdr:blipFill>
        <a:blip r:embed="rId1"/>
        <a:stretch>
          <a:fillRect/>
        </a:stretch>
      </xdr:blipFill>
      <xdr:spPr>
        <a:xfrm>
          <a:off x="6524625" y="247650"/>
          <a:ext cx="1047750" cy="790575"/>
        </a:xfrm>
        <a:prstGeom prst="rect">
          <a:avLst/>
        </a:prstGeom>
        <a:noFill/>
        <a:ln w="9525" cmpd="sng">
          <a:noFill/>
        </a:ln>
      </xdr:spPr>
    </xdr:pic>
    <xdr:clientData/>
  </xdr:twoCellAnchor>
  <xdr:twoCellAnchor editAs="oneCell">
    <xdr:from>
      <xdr:col>2</xdr:col>
      <xdr:colOff>4524375</xdr:colOff>
      <xdr:row>52</xdr:row>
      <xdr:rowOff>152400</xdr:rowOff>
    </xdr:from>
    <xdr:to>
      <xdr:col>5</xdr:col>
      <xdr:colOff>800100</xdr:colOff>
      <xdr:row>56</xdr:row>
      <xdr:rowOff>19050</xdr:rowOff>
    </xdr:to>
    <xdr:pic>
      <xdr:nvPicPr>
        <xdr:cNvPr id="2" name="Picture 3" descr="ISUEO_WordmarkBlk-01.jpg"/>
        <xdr:cNvPicPr preferRelativeResize="1">
          <a:picLocks noChangeAspect="1"/>
        </xdr:cNvPicPr>
      </xdr:nvPicPr>
      <xdr:blipFill>
        <a:blip r:embed="rId2"/>
        <a:stretch>
          <a:fillRect/>
        </a:stretch>
      </xdr:blipFill>
      <xdr:spPr>
        <a:xfrm>
          <a:off x="4752975" y="8724900"/>
          <a:ext cx="280035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619125</xdr:colOff>
      <xdr:row>1</xdr:row>
      <xdr:rowOff>9525</xdr:rowOff>
    </xdr:from>
    <xdr:to>
      <xdr:col>5</xdr:col>
      <xdr:colOff>819150</xdr:colOff>
      <xdr:row>5</xdr:row>
      <xdr:rowOff>114300</xdr:rowOff>
    </xdr:to>
    <xdr:pic>
      <xdr:nvPicPr>
        <xdr:cNvPr id="1" name="Picture 6" descr="MCj01500640000[1]"/>
        <xdr:cNvPicPr preferRelativeResize="1">
          <a:picLocks noChangeAspect="1"/>
        </xdr:cNvPicPr>
      </xdr:nvPicPr>
      <xdr:blipFill>
        <a:blip r:embed="rId1"/>
        <a:stretch>
          <a:fillRect/>
        </a:stretch>
      </xdr:blipFill>
      <xdr:spPr>
        <a:xfrm>
          <a:off x="6524625" y="247650"/>
          <a:ext cx="1047750" cy="790575"/>
        </a:xfrm>
        <a:prstGeom prst="rect">
          <a:avLst/>
        </a:prstGeom>
        <a:noFill/>
        <a:ln w="9525" cmpd="sng">
          <a:noFill/>
        </a:ln>
      </xdr:spPr>
    </xdr:pic>
    <xdr:clientData/>
  </xdr:twoCellAnchor>
  <xdr:twoCellAnchor editAs="oneCell">
    <xdr:from>
      <xdr:col>2</xdr:col>
      <xdr:colOff>4524375</xdr:colOff>
      <xdr:row>52</xdr:row>
      <xdr:rowOff>152400</xdr:rowOff>
    </xdr:from>
    <xdr:to>
      <xdr:col>5</xdr:col>
      <xdr:colOff>800100</xdr:colOff>
      <xdr:row>56</xdr:row>
      <xdr:rowOff>19050</xdr:rowOff>
    </xdr:to>
    <xdr:pic>
      <xdr:nvPicPr>
        <xdr:cNvPr id="2" name="Picture 2" descr="ISUEO_WordmarkBlk-01.jpg"/>
        <xdr:cNvPicPr preferRelativeResize="1">
          <a:picLocks noChangeAspect="1"/>
        </xdr:cNvPicPr>
      </xdr:nvPicPr>
      <xdr:blipFill>
        <a:blip r:embed="rId2"/>
        <a:stretch>
          <a:fillRect/>
        </a:stretch>
      </xdr:blipFill>
      <xdr:spPr>
        <a:xfrm>
          <a:off x="4752975" y="8724900"/>
          <a:ext cx="280035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619125</xdr:colOff>
      <xdr:row>1</xdr:row>
      <xdr:rowOff>9525</xdr:rowOff>
    </xdr:from>
    <xdr:to>
      <xdr:col>5</xdr:col>
      <xdr:colOff>819150</xdr:colOff>
      <xdr:row>5</xdr:row>
      <xdr:rowOff>114300</xdr:rowOff>
    </xdr:to>
    <xdr:pic>
      <xdr:nvPicPr>
        <xdr:cNvPr id="1" name="Picture 6" descr="MCj01500640000[1]"/>
        <xdr:cNvPicPr preferRelativeResize="1">
          <a:picLocks noChangeAspect="1"/>
        </xdr:cNvPicPr>
      </xdr:nvPicPr>
      <xdr:blipFill>
        <a:blip r:embed="rId1"/>
        <a:stretch>
          <a:fillRect/>
        </a:stretch>
      </xdr:blipFill>
      <xdr:spPr>
        <a:xfrm>
          <a:off x="6524625" y="247650"/>
          <a:ext cx="1047750" cy="790575"/>
        </a:xfrm>
        <a:prstGeom prst="rect">
          <a:avLst/>
        </a:prstGeom>
        <a:noFill/>
        <a:ln w="9525" cmpd="sng">
          <a:noFill/>
        </a:ln>
      </xdr:spPr>
    </xdr:pic>
    <xdr:clientData/>
  </xdr:twoCellAnchor>
  <xdr:twoCellAnchor editAs="oneCell">
    <xdr:from>
      <xdr:col>2</xdr:col>
      <xdr:colOff>4552950</xdr:colOff>
      <xdr:row>53</xdr:row>
      <xdr:rowOff>19050</xdr:rowOff>
    </xdr:from>
    <xdr:to>
      <xdr:col>5</xdr:col>
      <xdr:colOff>828675</xdr:colOff>
      <xdr:row>56</xdr:row>
      <xdr:rowOff>47625</xdr:rowOff>
    </xdr:to>
    <xdr:pic>
      <xdr:nvPicPr>
        <xdr:cNvPr id="2" name="Picture 4" descr="ISUEO_WordmarkBlk-01.jpg"/>
        <xdr:cNvPicPr preferRelativeResize="1">
          <a:picLocks noChangeAspect="1"/>
        </xdr:cNvPicPr>
      </xdr:nvPicPr>
      <xdr:blipFill>
        <a:blip r:embed="rId2"/>
        <a:stretch>
          <a:fillRect/>
        </a:stretch>
      </xdr:blipFill>
      <xdr:spPr>
        <a:xfrm>
          <a:off x="4781550" y="8753475"/>
          <a:ext cx="2800350"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619125</xdr:colOff>
      <xdr:row>1</xdr:row>
      <xdr:rowOff>9525</xdr:rowOff>
    </xdr:from>
    <xdr:to>
      <xdr:col>5</xdr:col>
      <xdr:colOff>819150</xdr:colOff>
      <xdr:row>5</xdr:row>
      <xdr:rowOff>114300</xdr:rowOff>
    </xdr:to>
    <xdr:pic>
      <xdr:nvPicPr>
        <xdr:cNvPr id="1" name="Picture 6" descr="MCj01500640000[1]"/>
        <xdr:cNvPicPr preferRelativeResize="1">
          <a:picLocks noChangeAspect="1"/>
        </xdr:cNvPicPr>
      </xdr:nvPicPr>
      <xdr:blipFill>
        <a:blip r:embed="rId1"/>
        <a:stretch>
          <a:fillRect/>
        </a:stretch>
      </xdr:blipFill>
      <xdr:spPr>
        <a:xfrm>
          <a:off x="6524625" y="247650"/>
          <a:ext cx="1047750" cy="790575"/>
        </a:xfrm>
        <a:prstGeom prst="rect">
          <a:avLst/>
        </a:prstGeom>
        <a:noFill/>
        <a:ln w="9525" cmpd="sng">
          <a:noFill/>
        </a:ln>
      </xdr:spPr>
    </xdr:pic>
    <xdr:clientData/>
  </xdr:twoCellAnchor>
  <xdr:twoCellAnchor editAs="oneCell">
    <xdr:from>
      <xdr:col>2</xdr:col>
      <xdr:colOff>4552950</xdr:colOff>
      <xdr:row>53</xdr:row>
      <xdr:rowOff>19050</xdr:rowOff>
    </xdr:from>
    <xdr:to>
      <xdr:col>5</xdr:col>
      <xdr:colOff>828675</xdr:colOff>
      <xdr:row>56</xdr:row>
      <xdr:rowOff>47625</xdr:rowOff>
    </xdr:to>
    <xdr:pic>
      <xdr:nvPicPr>
        <xdr:cNvPr id="2" name="Picture 2" descr="ISUEO_WordmarkBlk-01.jpg"/>
        <xdr:cNvPicPr preferRelativeResize="1">
          <a:picLocks noChangeAspect="1"/>
        </xdr:cNvPicPr>
      </xdr:nvPicPr>
      <xdr:blipFill>
        <a:blip r:embed="rId2"/>
        <a:stretch>
          <a:fillRect/>
        </a:stretch>
      </xdr:blipFill>
      <xdr:spPr>
        <a:xfrm>
          <a:off x="4781550" y="8753475"/>
          <a:ext cx="28003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tension.iastate.edu/agdm/crops/pdf/a1-65.pdf" TargetMode="External" /><Relationship Id="rId2" Type="http://schemas.openxmlformats.org/officeDocument/2006/relationships/hyperlink" Target="mailto:wedwards@iastate.edu?subject=AgDM%20Spreadsheet%20A1-65%20Corn%20Silage%20Pricer" TargetMode="External" /><Relationship Id="rId3" Type="http://schemas.openxmlformats.org/officeDocument/2006/relationships/hyperlink" Target="mailto:dloy@iastate.edu"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tension.iastate.edu/agdm/crops/pdf/a1-65.pdf" TargetMode="External" /><Relationship Id="rId2" Type="http://schemas.openxmlformats.org/officeDocument/2006/relationships/hyperlink" Target="mailto:wedwards@iastate.edu?subject=AgDM%20Spreadsheet%20A1-65%20Corn%20Silage%20Pricer" TargetMode="External" /><Relationship Id="rId3" Type="http://schemas.openxmlformats.org/officeDocument/2006/relationships/hyperlink" Target="mailto:dloy@iastate.edu" TargetMode="External" /><Relationship Id="rId4" Type="http://schemas.openxmlformats.org/officeDocument/2006/relationships/comments" Target="../comments2.xml"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xtension.iastate.edu/agdm/crops/pdf/a1-65.pdf" TargetMode="External" /><Relationship Id="rId2" Type="http://schemas.openxmlformats.org/officeDocument/2006/relationships/hyperlink" Target="mailto:wedwards@iastate.edu?subject=AgDM%20Spreadsheet%20A1-65%20Corn%20Silage%20Pricer" TargetMode="External" /><Relationship Id="rId3" Type="http://schemas.openxmlformats.org/officeDocument/2006/relationships/hyperlink" Target="mailto:dloy@iastate.edu" TargetMode="External" /><Relationship Id="rId4" Type="http://schemas.openxmlformats.org/officeDocument/2006/relationships/comments" Target="../comments3.xml" /><Relationship Id="rId5" Type="http://schemas.openxmlformats.org/officeDocument/2006/relationships/vmlDrawing" Target="../drawings/vmlDrawing3.vml" /><Relationship Id="rId6" Type="http://schemas.openxmlformats.org/officeDocument/2006/relationships/drawing" Target="../drawings/drawing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xtension.iastate.edu/agdm/crops/pdf/a1-65.pdf" TargetMode="External" /><Relationship Id="rId2" Type="http://schemas.openxmlformats.org/officeDocument/2006/relationships/hyperlink" Target="mailto:wedwards@iastate.edu?subject=AgDM%20Spreadsheet%20A1-65%20Corn%20Silage%20Pricer" TargetMode="External" /><Relationship Id="rId3" Type="http://schemas.openxmlformats.org/officeDocument/2006/relationships/hyperlink" Target="mailto:dloy@iastate.edu" TargetMode="External" /><Relationship Id="rId4" Type="http://schemas.openxmlformats.org/officeDocument/2006/relationships/comments" Target="../comments4.xml" /><Relationship Id="rId5" Type="http://schemas.openxmlformats.org/officeDocument/2006/relationships/vmlDrawing" Target="../drawings/vmlDrawing4.vml" /><Relationship Id="rId6" Type="http://schemas.openxmlformats.org/officeDocument/2006/relationships/drawing" Target="../drawings/drawing4.xml" /><Relationship Id="rId7"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72"/>
  <sheetViews>
    <sheetView showGridLines="0" tabSelected="1" zoomScalePageLayoutView="0" workbookViewId="0" topLeftCell="A1">
      <selection activeCell="A1" sqref="A1"/>
    </sheetView>
  </sheetViews>
  <sheetFormatPr defaultColWidth="9.140625" defaultRowHeight="12.75"/>
  <cols>
    <col min="1" max="1" width="1.7109375" style="17" customWidth="1"/>
    <col min="2" max="2" width="1.7109375" style="18" customWidth="1"/>
    <col min="3" max="3" width="72.421875" style="16" bestFit="1" customWidth="1"/>
    <col min="4" max="6" width="12.7109375" style="16" customWidth="1"/>
    <col min="7" max="16384" width="9.140625" style="16" customWidth="1"/>
  </cols>
  <sheetData>
    <row r="1" s="14" customFormat="1" ht="18.75" thickBot="1">
      <c r="C1" s="15" t="s">
        <v>62</v>
      </c>
    </row>
    <row r="2" spans="3:4" ht="15.75" thickTop="1">
      <c r="C2" s="19" t="s">
        <v>63</v>
      </c>
      <c r="D2" s="20"/>
    </row>
    <row r="3" ht="12.75">
      <c r="C3" s="16" t="s">
        <v>12</v>
      </c>
    </row>
    <row r="4" ht="12.75">
      <c r="C4" s="85" t="s">
        <v>33</v>
      </c>
    </row>
    <row r="5" spans="3:7" ht="12.75">
      <c r="C5" s="122" t="s">
        <v>32</v>
      </c>
      <c r="D5" s="83"/>
      <c r="E5" s="83"/>
      <c r="F5" s="21"/>
      <c r="G5" s="21"/>
    </row>
    <row r="6" ht="12.75">
      <c r="C6" s="21" t="s">
        <v>21</v>
      </c>
    </row>
    <row r="7" ht="13.5" thickBot="1">
      <c r="C7" s="21"/>
    </row>
    <row r="8" spans="3:12" ht="12.75">
      <c r="C8" s="22" t="s">
        <v>14</v>
      </c>
      <c r="D8" s="23"/>
      <c r="E8" s="23"/>
      <c r="F8" s="24"/>
      <c r="G8" s="25"/>
      <c r="H8" s="25"/>
      <c r="I8" s="26"/>
      <c r="J8" s="26"/>
      <c r="K8" s="27"/>
      <c r="L8" s="28"/>
    </row>
    <row r="9" spans="3:12" ht="12.75">
      <c r="C9" s="29" t="s">
        <v>18</v>
      </c>
      <c r="D9" s="117">
        <v>10</v>
      </c>
      <c r="E9" s="98" t="s">
        <v>46</v>
      </c>
      <c r="F9" s="101" t="s">
        <v>47</v>
      </c>
      <c r="G9" s="25"/>
      <c r="H9" s="25"/>
      <c r="I9" s="26"/>
      <c r="J9" s="26"/>
      <c r="K9" s="27"/>
      <c r="L9" s="28"/>
    </row>
    <row r="10" spans="3:12" ht="12.75">
      <c r="C10" s="31" t="s">
        <v>17</v>
      </c>
      <c r="D10" s="117">
        <v>50</v>
      </c>
      <c r="E10" s="99" t="s">
        <v>55</v>
      </c>
      <c r="F10" s="97">
        <v>0.23</v>
      </c>
      <c r="G10" s="32"/>
      <c r="H10" s="32"/>
      <c r="I10" s="32"/>
      <c r="J10" s="33"/>
      <c r="K10" s="34"/>
      <c r="L10" s="28"/>
    </row>
    <row r="11" spans="3:12" ht="12.75">
      <c r="C11" s="31" t="s">
        <v>0</v>
      </c>
      <c r="D11" s="118">
        <v>6</v>
      </c>
      <c r="E11" s="99" t="s">
        <v>56</v>
      </c>
      <c r="F11" s="97">
        <v>0.36</v>
      </c>
      <c r="G11" s="32"/>
      <c r="H11" s="32"/>
      <c r="I11" s="32"/>
      <c r="J11" s="33"/>
      <c r="K11" s="34"/>
      <c r="L11" s="28"/>
    </row>
    <row r="12" spans="3:12" ht="12.75">
      <c r="C12" s="67" t="s">
        <v>51</v>
      </c>
      <c r="D12" s="118">
        <v>100</v>
      </c>
      <c r="E12" s="100" t="s">
        <v>57</v>
      </c>
      <c r="F12" s="97">
        <v>0.43</v>
      </c>
      <c r="G12" s="32"/>
      <c r="H12" s="32"/>
      <c r="I12" s="32"/>
      <c r="J12" s="33"/>
      <c r="K12" s="34"/>
      <c r="L12" s="28"/>
    </row>
    <row r="13" spans="3:12" ht="12.75">
      <c r="C13" s="67" t="s">
        <v>52</v>
      </c>
      <c r="D13" s="119">
        <v>0.36</v>
      </c>
      <c r="E13" s="95" t="s">
        <v>58</v>
      </c>
      <c r="F13" s="102">
        <v>0.48</v>
      </c>
      <c r="G13" s="35"/>
      <c r="H13" s="35"/>
      <c r="I13" s="32"/>
      <c r="J13" s="33"/>
      <c r="K13" s="34"/>
      <c r="L13" s="28"/>
    </row>
    <row r="14" spans="3:12" ht="12.75">
      <c r="C14" s="57" t="s">
        <v>44</v>
      </c>
      <c r="D14" s="36">
        <f>(D10*56*0.845)/(IF(F30=0,0.35,F30)*2000*D13)</f>
        <v>9.38888888888889</v>
      </c>
      <c r="E14" s="99" t="s">
        <v>59</v>
      </c>
      <c r="F14" s="103">
        <v>0.5</v>
      </c>
      <c r="G14" s="35"/>
      <c r="H14" s="35"/>
      <c r="I14" s="32"/>
      <c r="J14" s="33"/>
      <c r="K14" s="34"/>
      <c r="L14" s="28"/>
    </row>
    <row r="15" spans="3:12" ht="12.75">
      <c r="C15" s="31" t="s">
        <v>29</v>
      </c>
      <c r="D15" s="3">
        <v>9</v>
      </c>
      <c r="E15" s="124" t="s">
        <v>53</v>
      </c>
      <c r="F15" s="125"/>
      <c r="G15" s="35"/>
      <c r="H15" s="35"/>
      <c r="I15" s="32"/>
      <c r="J15" s="33"/>
      <c r="K15" s="34"/>
      <c r="L15" s="28"/>
    </row>
    <row r="16" spans="3:12" ht="12.75">
      <c r="C16" s="57" t="s">
        <v>34</v>
      </c>
      <c r="D16" s="36">
        <f>D10/IF(D15&gt;0,D15,D14)</f>
        <v>5.555555555555555</v>
      </c>
      <c r="E16" s="126" t="s">
        <v>54</v>
      </c>
      <c r="F16" s="127"/>
      <c r="G16" s="35"/>
      <c r="J16" s="33"/>
      <c r="K16" s="34"/>
      <c r="L16" s="28"/>
    </row>
    <row r="17" spans="3:12" ht="12.75">
      <c r="C17" s="57" t="s">
        <v>38</v>
      </c>
      <c r="D17" s="36">
        <f>IF(E30&gt;0,(IF(D15&gt;0,D15,D14)*F30-D10*56*D30/2000)/E30,0)</f>
        <v>2.3058823529411763</v>
      </c>
      <c r="E17" s="28"/>
      <c r="F17" s="30"/>
      <c r="G17" s="35"/>
      <c r="J17" s="33"/>
      <c r="K17" s="34"/>
      <c r="L17" s="28"/>
    </row>
    <row r="18" spans="3:12" ht="12.75">
      <c r="C18" s="31" t="s">
        <v>28</v>
      </c>
      <c r="D18" s="4">
        <v>0</v>
      </c>
      <c r="E18" s="128"/>
      <c r="F18" s="129"/>
      <c r="G18" s="37"/>
      <c r="H18" s="28"/>
      <c r="I18" s="28"/>
      <c r="J18" s="28"/>
      <c r="K18" s="28"/>
      <c r="L18" s="28"/>
    </row>
    <row r="19" spans="3:11" ht="12.75">
      <c r="C19" s="57" t="s">
        <v>50</v>
      </c>
      <c r="D19" s="5"/>
      <c r="E19" s="28"/>
      <c r="F19" s="30"/>
      <c r="G19" s="38"/>
      <c r="H19" s="32"/>
      <c r="I19" s="32"/>
      <c r="J19" s="33"/>
      <c r="K19" s="34"/>
    </row>
    <row r="20" spans="3:11" ht="12.75">
      <c r="C20" s="57"/>
      <c r="D20" s="96"/>
      <c r="E20" s="89" t="s">
        <v>27</v>
      </c>
      <c r="F20" s="90" t="s">
        <v>2</v>
      </c>
      <c r="G20" s="38"/>
      <c r="H20" s="32"/>
      <c r="I20" s="32"/>
      <c r="J20" s="33"/>
      <c r="K20" s="34"/>
    </row>
    <row r="21" spans="3:11" ht="12.75">
      <c r="C21" s="57" t="s">
        <v>48</v>
      </c>
      <c r="D21" s="28"/>
      <c r="E21" s="120">
        <v>5.9</v>
      </c>
      <c r="F21" s="121">
        <v>3.5</v>
      </c>
      <c r="G21" s="38"/>
      <c r="H21" s="32"/>
      <c r="I21" s="32"/>
      <c r="J21" s="33"/>
      <c r="K21" s="34"/>
    </row>
    <row r="22" spans="3:11" ht="12.75">
      <c r="C22" s="57" t="s">
        <v>49</v>
      </c>
      <c r="D22" s="28"/>
      <c r="E22" s="120">
        <v>25</v>
      </c>
      <c r="F22" s="121">
        <v>8</v>
      </c>
      <c r="G22" s="38"/>
      <c r="H22" s="87"/>
      <c r="I22" s="32"/>
      <c r="J22" s="33"/>
      <c r="K22" s="34"/>
    </row>
    <row r="23" spans="3:11" ht="12.75">
      <c r="C23" s="57" t="s">
        <v>45</v>
      </c>
      <c r="D23" s="2">
        <v>0.64</v>
      </c>
      <c r="E23" s="115" t="s">
        <v>61</v>
      </c>
      <c r="F23" s="30"/>
      <c r="G23" s="38"/>
      <c r="H23" s="87"/>
      <c r="I23" s="32"/>
      <c r="J23" s="33"/>
      <c r="K23" s="34"/>
    </row>
    <row r="24" spans="3:11" ht="12.75">
      <c r="C24" s="57" t="s">
        <v>60</v>
      </c>
      <c r="D24" s="2">
        <v>0.55</v>
      </c>
      <c r="E24" s="28"/>
      <c r="F24" s="30"/>
      <c r="G24" s="39"/>
      <c r="H24" s="40"/>
      <c r="I24" s="40"/>
      <c r="J24" s="40"/>
      <c r="K24" s="40"/>
    </row>
    <row r="25" spans="3:11" ht="12.75">
      <c r="C25" s="57"/>
      <c r="D25" s="91"/>
      <c r="E25" s="28"/>
      <c r="F25" s="30"/>
      <c r="G25" s="39"/>
      <c r="H25" s="40"/>
      <c r="I25" s="40"/>
      <c r="J25" s="40"/>
      <c r="K25" s="40"/>
    </row>
    <row r="26" spans="3:11" ht="12.75">
      <c r="C26" s="41" t="s">
        <v>13</v>
      </c>
      <c r="D26" s="42" t="s">
        <v>1</v>
      </c>
      <c r="E26" s="42" t="s">
        <v>27</v>
      </c>
      <c r="F26" s="43" t="s">
        <v>2</v>
      </c>
      <c r="H26" s="40"/>
      <c r="I26" s="40"/>
      <c r="J26" s="40"/>
      <c r="K26" s="40"/>
    </row>
    <row r="27" spans="3:11" ht="12.75">
      <c r="C27" s="31" t="s">
        <v>3</v>
      </c>
      <c r="D27" s="2">
        <v>30</v>
      </c>
      <c r="E27" s="2">
        <v>6</v>
      </c>
      <c r="F27" s="6">
        <v>50</v>
      </c>
      <c r="H27" s="40"/>
      <c r="I27" s="40"/>
      <c r="J27" s="40"/>
      <c r="K27" s="40"/>
    </row>
    <row r="28" spans="3:6" ht="12.75">
      <c r="C28" s="31" t="s">
        <v>7</v>
      </c>
      <c r="D28" s="2">
        <v>0.07</v>
      </c>
      <c r="E28" s="2">
        <v>1.5</v>
      </c>
      <c r="F28" s="6">
        <v>3</v>
      </c>
    </row>
    <row r="29" spans="3:6" ht="12.75">
      <c r="C29" s="31" t="s">
        <v>4</v>
      </c>
      <c r="D29" s="2">
        <v>0.25</v>
      </c>
      <c r="E29" s="44"/>
      <c r="F29" s="45"/>
    </row>
    <row r="30" spans="3:6" ht="13.5" thickBot="1">
      <c r="C30" s="86" t="s">
        <v>37</v>
      </c>
      <c r="D30" s="7">
        <v>0.85</v>
      </c>
      <c r="E30" s="8">
        <v>0.85</v>
      </c>
      <c r="F30" s="9">
        <v>0.35</v>
      </c>
    </row>
    <row r="31" ht="13.5" thickBot="1"/>
    <row r="32" spans="3:6" ht="12.75">
      <c r="C32" s="22" t="s">
        <v>9</v>
      </c>
      <c r="D32" s="46" t="s">
        <v>26</v>
      </c>
      <c r="E32" s="46" t="s">
        <v>10</v>
      </c>
      <c r="F32" s="47" t="s">
        <v>19</v>
      </c>
    </row>
    <row r="33" spans="3:6" ht="12.75">
      <c r="C33" s="57" t="s">
        <v>36</v>
      </c>
      <c r="D33" s="58">
        <f>IF(D$15&gt;0,E33/D$15,0)</f>
        <v>33.333333333333336</v>
      </c>
      <c r="E33" s="113">
        <f>D10*D11</f>
        <v>300</v>
      </c>
      <c r="F33" s="59">
        <f aca="true" t="shared" si="0" ref="F33:F40">D$9*E33</f>
        <v>3000</v>
      </c>
    </row>
    <row r="34" spans="3:6" ht="12.75">
      <c r="C34" s="57" t="s">
        <v>35</v>
      </c>
      <c r="D34" s="58">
        <f>IF(D$15&gt;0,E34/D$15,0)</f>
        <v>0</v>
      </c>
      <c r="E34" s="113">
        <f>D18*D19*D17</f>
        <v>0</v>
      </c>
      <c r="F34" s="59">
        <f t="shared" si="0"/>
        <v>0</v>
      </c>
    </row>
    <row r="35" spans="3:6" ht="12.75">
      <c r="C35" s="57" t="s">
        <v>39</v>
      </c>
      <c r="D35" s="58">
        <f>IF(D$15&gt;0,E35/D$15,0)</f>
        <v>6.640000000000001</v>
      </c>
      <c r="E35" s="114">
        <f>(D23*3.5+D24*8)*D15-(D23*5.9+D24*25)*D18*D17</f>
        <v>59.760000000000005</v>
      </c>
      <c r="F35" s="59">
        <f t="shared" si="0"/>
        <v>597.6</v>
      </c>
    </row>
    <row r="36" spans="3:6" ht="12.75">
      <c r="C36" s="31" t="s">
        <v>16</v>
      </c>
      <c r="D36" s="58">
        <f>IF(D$15&gt;0,E36/D$15,0)</f>
        <v>5.111111111111111</v>
      </c>
      <c r="E36" s="114">
        <f>D27+(D28+D29)*D10+IF(D18&gt;0,E27,0)+E28*D17*D18</f>
        <v>46</v>
      </c>
      <c r="F36" s="59">
        <f t="shared" si="0"/>
        <v>460</v>
      </c>
    </row>
    <row r="37" spans="3:6" ht="12.75">
      <c r="C37" s="48" t="s">
        <v>5</v>
      </c>
      <c r="D37" s="49">
        <f>IF(D$15&gt;0,E37/D$15,0)</f>
        <v>34.86222222222222</v>
      </c>
      <c r="E37" s="105">
        <f>E33+E34+E35-E36</f>
        <v>313.76</v>
      </c>
      <c r="F37" s="50">
        <f t="shared" si="0"/>
        <v>3137.6</v>
      </c>
    </row>
    <row r="38" spans="3:6" ht="12.75">
      <c r="C38" s="31" t="s">
        <v>6</v>
      </c>
      <c r="D38" s="51">
        <f>IF(D15&gt;0,E38/D15,0)</f>
        <v>8.555555555555555</v>
      </c>
      <c r="E38" s="104">
        <f>F27+F28*D15</f>
        <v>77</v>
      </c>
      <c r="F38" s="52">
        <f t="shared" si="0"/>
        <v>770</v>
      </c>
    </row>
    <row r="39" spans="3:6" ht="12.75">
      <c r="C39" s="48" t="s">
        <v>8</v>
      </c>
      <c r="D39" s="49">
        <f>IF(D15&gt;0,E39/D15,0)</f>
        <v>43.41777777777778</v>
      </c>
      <c r="E39" s="105">
        <f>E37+E38</f>
        <v>390.76</v>
      </c>
      <c r="F39" s="50">
        <f t="shared" si="0"/>
        <v>3907.6</v>
      </c>
    </row>
    <row r="40" spans="3:6" ht="12.75">
      <c r="C40" s="31"/>
      <c r="D40" s="81"/>
      <c r="E40" s="106"/>
      <c r="F40" s="52">
        <f t="shared" si="0"/>
        <v>0</v>
      </c>
    </row>
    <row r="41" spans="3:6" ht="12.75">
      <c r="C41" s="53" t="s">
        <v>40</v>
      </c>
      <c r="D41" s="64" t="s">
        <v>26</v>
      </c>
      <c r="E41" s="107" t="s">
        <v>10</v>
      </c>
      <c r="F41" s="55" t="s">
        <v>19</v>
      </c>
    </row>
    <row r="42" spans="3:6" ht="12.75">
      <c r="C42" s="48" t="s">
        <v>43</v>
      </c>
      <c r="D42" s="49">
        <f>D16*D11+D12*D17*(E30/0.9)/IF(D15&gt;0,D15,D14)</f>
        <v>57.53086419753086</v>
      </c>
      <c r="E42" s="105">
        <f>D42*D$15</f>
        <v>517.7777777777777</v>
      </c>
      <c r="F42" s="50">
        <f>D$9*E42</f>
        <v>5177.777777777777</v>
      </c>
    </row>
    <row r="43" spans="3:6" ht="12.75">
      <c r="C43" s="57" t="s">
        <v>22</v>
      </c>
      <c r="D43" s="58">
        <f>D38</f>
        <v>8.555555555555555</v>
      </c>
      <c r="E43" s="108">
        <f>E38</f>
        <v>77</v>
      </c>
      <c r="F43" s="59">
        <f>F38</f>
        <v>770</v>
      </c>
    </row>
    <row r="44" spans="3:6" ht="12.75">
      <c r="C44" s="48" t="s">
        <v>15</v>
      </c>
      <c r="D44" s="60">
        <f>IF(D15&gt;0,D42-F27/D15-F28,0)</f>
        <v>48.9753086419753</v>
      </c>
      <c r="E44" s="105">
        <f>D44*D$15</f>
        <v>440.7777777777777</v>
      </c>
      <c r="F44" s="50">
        <f>D$9*E44</f>
        <v>4407.777777777777</v>
      </c>
    </row>
    <row r="45" spans="3:6" ht="12.75">
      <c r="C45" s="61"/>
      <c r="D45" s="62"/>
      <c r="E45" s="109"/>
      <c r="F45" s="63"/>
    </row>
    <row r="46" spans="3:6" ht="12.75">
      <c r="C46" s="48" t="s">
        <v>66</v>
      </c>
      <c r="D46" s="60"/>
      <c r="E46" s="110"/>
      <c r="F46" s="50"/>
    </row>
    <row r="47" spans="3:6" ht="12.75">
      <c r="C47" s="48" t="s">
        <v>24</v>
      </c>
      <c r="D47" s="64" t="s">
        <v>26</v>
      </c>
      <c r="E47" s="111" t="s">
        <v>10</v>
      </c>
      <c r="F47" s="65" t="s">
        <v>19</v>
      </c>
    </row>
    <row r="48" spans="3:6" ht="12.75">
      <c r="C48" s="66" t="s">
        <v>23</v>
      </c>
      <c r="D48" s="56">
        <f>D37</f>
        <v>34.86222222222222</v>
      </c>
      <c r="E48" s="106">
        <f>E37</f>
        <v>313.76</v>
      </c>
      <c r="F48" s="52">
        <f>F37</f>
        <v>3137.6</v>
      </c>
    </row>
    <row r="49" spans="3:6" ht="12.75">
      <c r="C49" s="67" t="s">
        <v>41</v>
      </c>
      <c r="D49" s="56">
        <f>D44</f>
        <v>48.9753086419753</v>
      </c>
      <c r="E49" s="106">
        <f>E44</f>
        <v>440.7777777777777</v>
      </c>
      <c r="F49" s="52">
        <f>F44</f>
        <v>4407.777777777777</v>
      </c>
    </row>
    <row r="50" spans="3:6" ht="12.75">
      <c r="C50" s="68" t="s">
        <v>25</v>
      </c>
      <c r="D50" s="28"/>
      <c r="E50" s="106"/>
      <c r="F50" s="52"/>
    </row>
    <row r="51" spans="3:6" ht="12.75">
      <c r="C51" s="66" t="s">
        <v>23</v>
      </c>
      <c r="D51" s="56">
        <f>D39</f>
        <v>43.41777777777778</v>
      </c>
      <c r="E51" s="106">
        <f>E39</f>
        <v>390.76</v>
      </c>
      <c r="F51" s="52">
        <f>F39</f>
        <v>3907.6</v>
      </c>
    </row>
    <row r="52" spans="3:6" ht="13.5" thickBot="1">
      <c r="C52" s="69" t="s">
        <v>41</v>
      </c>
      <c r="D52" s="70">
        <f>D42</f>
        <v>57.53086419753086</v>
      </c>
      <c r="E52" s="112">
        <f>E42</f>
        <v>517.7777777777777</v>
      </c>
      <c r="F52" s="71">
        <f>F42</f>
        <v>5177.777777777777</v>
      </c>
    </row>
    <row r="53" ht="12.75">
      <c r="C53" s="72"/>
    </row>
    <row r="54" spans="1:9" s="13" customFormat="1" ht="12.75">
      <c r="A54" s="73"/>
      <c r="B54" s="74"/>
      <c r="C54" s="88" t="s">
        <v>42</v>
      </c>
      <c r="D54" s="10"/>
      <c r="E54" s="11"/>
      <c r="F54" s="75"/>
      <c r="G54" s="75"/>
      <c r="H54" s="75"/>
      <c r="I54" s="75"/>
    </row>
    <row r="55" spans="1:3" s="13" customFormat="1" ht="12.75">
      <c r="A55" s="73"/>
      <c r="B55" s="74"/>
      <c r="C55" s="12" t="s">
        <v>30</v>
      </c>
    </row>
    <row r="56" spans="1:3" ht="12.75">
      <c r="A56" s="76"/>
      <c r="C56" s="77" t="s">
        <v>31</v>
      </c>
    </row>
    <row r="57" spans="1:11" ht="12.75">
      <c r="A57" s="76"/>
      <c r="C57" s="78" t="s">
        <v>20</v>
      </c>
      <c r="D57" s="79"/>
      <c r="E57" s="79"/>
      <c r="F57" s="79"/>
      <c r="G57" s="79"/>
      <c r="H57" s="79"/>
      <c r="I57" s="79"/>
      <c r="J57" s="79"/>
      <c r="K57" s="79"/>
    </row>
    <row r="58" spans="1:11" ht="21.75" customHeight="1">
      <c r="A58" s="76"/>
      <c r="C58" s="130" t="s">
        <v>64</v>
      </c>
      <c r="D58" s="130"/>
      <c r="E58" s="130"/>
      <c r="F58" s="130"/>
      <c r="G58" s="80"/>
      <c r="H58" s="80"/>
      <c r="I58" s="80"/>
      <c r="J58" s="80"/>
      <c r="K58" s="80"/>
    </row>
    <row r="59" spans="1:11" ht="20.25" customHeight="1">
      <c r="A59" s="76"/>
      <c r="C59" s="130"/>
      <c r="D59" s="130"/>
      <c r="E59" s="130"/>
      <c r="F59" s="130"/>
      <c r="G59" s="80"/>
      <c r="H59" s="80"/>
      <c r="I59" s="80"/>
      <c r="J59" s="80"/>
      <c r="K59" s="80"/>
    </row>
    <row r="60" spans="1:11" ht="18" customHeight="1">
      <c r="A60" s="76"/>
      <c r="C60" s="130" t="s">
        <v>65</v>
      </c>
      <c r="D60" s="130"/>
      <c r="E60" s="130"/>
      <c r="F60" s="130"/>
      <c r="G60" s="80"/>
      <c r="H60" s="80"/>
      <c r="I60" s="80"/>
      <c r="J60" s="80"/>
      <c r="K60" s="80"/>
    </row>
    <row r="62" spans="4:6" ht="12.75">
      <c r="D62" s="28"/>
      <c r="E62" s="28"/>
      <c r="F62" s="28"/>
    </row>
    <row r="63" spans="3:6" ht="12.75">
      <c r="C63" s="116"/>
      <c r="D63" s="92"/>
      <c r="E63" s="28"/>
      <c r="F63" s="28"/>
    </row>
    <row r="64" spans="3:6" ht="12.75">
      <c r="C64" s="116"/>
      <c r="D64" s="93"/>
      <c r="E64" s="28"/>
      <c r="F64" s="93"/>
    </row>
    <row r="65" spans="3:6" ht="12.75">
      <c r="C65"/>
      <c r="D65" s="28"/>
      <c r="E65" s="28"/>
      <c r="F65" s="28"/>
    </row>
    <row r="66" spans="3:6" ht="12.75">
      <c r="C66" s="116"/>
      <c r="D66" s="28"/>
      <c r="E66" s="28"/>
      <c r="F66" s="28"/>
    </row>
    <row r="67" spans="4:6" ht="12.75">
      <c r="D67" s="28"/>
      <c r="E67" s="28"/>
      <c r="F67" s="28"/>
    </row>
    <row r="68" spans="4:6" ht="12.75">
      <c r="D68" s="28"/>
      <c r="E68" s="28"/>
      <c r="F68" s="28"/>
    </row>
    <row r="69" spans="4:6" ht="12.75">
      <c r="D69" s="28"/>
      <c r="E69" s="28"/>
      <c r="F69" s="28"/>
    </row>
    <row r="70" spans="4:6" ht="12.75">
      <c r="D70" s="28"/>
      <c r="E70" s="28"/>
      <c r="F70" s="28"/>
    </row>
    <row r="71" spans="4:6" ht="12.75">
      <c r="D71" s="94"/>
      <c r="E71" s="28"/>
      <c r="F71" s="28"/>
    </row>
    <row r="72" ht="12.75">
      <c r="D72" s="82"/>
    </row>
  </sheetData>
  <sheetProtection sheet="1"/>
  <mergeCells count="5">
    <mergeCell ref="E15:F15"/>
    <mergeCell ref="E16:F16"/>
    <mergeCell ref="E18:F18"/>
    <mergeCell ref="C58:F59"/>
    <mergeCell ref="C60:F60"/>
  </mergeCells>
  <dataValidations count="9">
    <dataValidation allowBlank="1" showErrorMessage="1" sqref="D11:D12"/>
    <dataValidation allowBlank="1" showInputMessage="1" showErrorMessage="1" prompt="Enter auction price less transportation cost to farm." sqref="D19:D20 D16:D17"/>
    <dataValidation allowBlank="1" showInputMessage="1" showErrorMessage="1" prompt="Use actual tons of silage harvested or the estimated yield from the cell above. You must enter a value here." sqref="D15"/>
    <dataValidation allowBlank="1" showInputMessage="1" showErrorMessage="1" prompt="Include only fuel, repair and labor costs, or custom hire charges.  Include cost of silage storage bags used." sqref="F28"/>
    <dataValidation allowBlank="1" showInputMessage="1" showErrorMessage="1" prompt="100% minus moisture level when harvested." sqref="F30"/>
    <dataValidation allowBlank="1" showInputMessage="1" showErrorMessage="1" prompt="100% minus moisture level after drying." sqref="D30"/>
    <dataValidation allowBlank="1" showInputMessage="1" showErrorMessage="1" prompt="Include only fuel, repair and labor costs,or custom drying charges.  Do not include storage costs beyond harvest." sqref="D29"/>
    <dataValidation allowBlank="1" showInputMessage="1" showErrorMessage="1" prompt="Include only fuel, repair and labor costs, or custom hire charges." sqref="D27:D28 F27"/>
    <dataValidation allowBlank="1" showInputMessage="1" showErrorMessage="1" prompt="Enter a value only if stover would normally be harvested." sqref="E27:E28 E30"/>
  </dataValidations>
  <hyperlinks>
    <hyperlink ref="C4" r:id="rId1" display="Ag Decision Maker information file A1-65 &quot;Pricing Forage in the Field&quot; has more details."/>
    <hyperlink ref="C55" r:id="rId2" display="Authors: William Edwards, ISU Extension Economist."/>
    <hyperlink ref="C56" r:id="rId3" display="              Dan Loy, ISU Extension Livestock Specialist."/>
  </hyperlinks>
  <printOptions/>
  <pageMargins left="0.75" right="0.75" top="0.75" bottom="0.75" header="0.5" footer="0.5"/>
  <pageSetup fitToHeight="1" fitToWidth="1" horizontalDpi="600" verticalDpi="600" orientation="portrait" scale="82" r:id="rId7"/>
  <drawing r:id="rId6"/>
  <legacyDrawing r:id="rId5"/>
</worksheet>
</file>

<file path=xl/worksheets/sheet2.xml><?xml version="1.0" encoding="utf-8"?>
<worksheet xmlns="http://schemas.openxmlformats.org/spreadsheetml/2006/main" xmlns:r="http://schemas.openxmlformats.org/officeDocument/2006/relationships">
  <sheetPr>
    <pageSetUpPr fitToPage="1"/>
  </sheetPr>
  <dimension ref="A1:L72"/>
  <sheetViews>
    <sheetView showGridLines="0" zoomScalePageLayoutView="0" workbookViewId="0" topLeftCell="A1">
      <selection activeCell="A1" sqref="A1"/>
    </sheetView>
  </sheetViews>
  <sheetFormatPr defaultColWidth="9.140625" defaultRowHeight="12.75"/>
  <cols>
    <col min="1" max="1" width="1.7109375" style="17" customWidth="1"/>
    <col min="2" max="2" width="1.7109375" style="18" customWidth="1"/>
    <col min="3" max="3" width="72.421875" style="16" bestFit="1" customWidth="1"/>
    <col min="4" max="6" width="12.7109375" style="16" customWidth="1"/>
    <col min="7" max="16384" width="9.140625" style="16" customWidth="1"/>
  </cols>
  <sheetData>
    <row r="1" s="14" customFormat="1" ht="18.75" thickBot="1">
      <c r="C1" s="15" t="s">
        <v>62</v>
      </c>
    </row>
    <row r="2" spans="3:4" ht="15.75" thickTop="1">
      <c r="C2" s="19" t="s">
        <v>63</v>
      </c>
      <c r="D2" s="20"/>
    </row>
    <row r="3" ht="12.75">
      <c r="C3" s="16" t="s">
        <v>12</v>
      </c>
    </row>
    <row r="4" ht="12.75">
      <c r="C4" s="85" t="s">
        <v>33</v>
      </c>
    </row>
    <row r="5" spans="3:7" ht="12.75">
      <c r="C5" s="122" t="s">
        <v>32</v>
      </c>
      <c r="D5" s="83"/>
      <c r="E5" s="83"/>
      <c r="F5" s="21"/>
      <c r="G5" s="21"/>
    </row>
    <row r="6" ht="12.75">
      <c r="C6" s="21" t="s">
        <v>21</v>
      </c>
    </row>
    <row r="7" ht="13.5" thickBot="1">
      <c r="C7" s="21"/>
    </row>
    <row r="8" spans="3:12" ht="12.75">
      <c r="C8" s="22" t="s">
        <v>14</v>
      </c>
      <c r="D8" s="23"/>
      <c r="E8" s="23"/>
      <c r="F8" s="24"/>
      <c r="G8" s="25"/>
      <c r="H8" s="25"/>
      <c r="I8" s="26"/>
      <c r="J8" s="26"/>
      <c r="K8" s="27"/>
      <c r="L8" s="28"/>
    </row>
    <row r="9" spans="3:12" ht="12.75">
      <c r="C9" s="29" t="s">
        <v>18</v>
      </c>
      <c r="D9" s="117"/>
      <c r="E9" s="98" t="s">
        <v>46</v>
      </c>
      <c r="F9" s="101" t="s">
        <v>47</v>
      </c>
      <c r="G9" s="25"/>
      <c r="H9" s="25"/>
      <c r="I9" s="26"/>
      <c r="J9" s="26"/>
      <c r="K9" s="27"/>
      <c r="L9" s="28"/>
    </row>
    <row r="10" spans="3:12" ht="12.75">
      <c r="C10" s="31" t="s">
        <v>17</v>
      </c>
      <c r="D10" s="117"/>
      <c r="E10" s="99" t="s">
        <v>55</v>
      </c>
      <c r="F10" s="97">
        <v>0.23</v>
      </c>
      <c r="G10" s="32"/>
      <c r="H10" s="32"/>
      <c r="I10" s="32"/>
      <c r="J10" s="33"/>
      <c r="K10" s="34"/>
      <c r="L10" s="28"/>
    </row>
    <row r="11" spans="3:12" ht="12.75">
      <c r="C11" s="31" t="s">
        <v>0</v>
      </c>
      <c r="D11" s="118"/>
      <c r="E11" s="99" t="s">
        <v>56</v>
      </c>
      <c r="F11" s="97">
        <v>0.36</v>
      </c>
      <c r="G11" s="32"/>
      <c r="H11" s="32"/>
      <c r="I11" s="32"/>
      <c r="J11" s="33"/>
      <c r="K11" s="34"/>
      <c r="L11" s="28"/>
    </row>
    <row r="12" spans="3:12" ht="12.75">
      <c r="C12" s="67" t="s">
        <v>51</v>
      </c>
      <c r="D12" s="118"/>
      <c r="E12" s="100" t="s">
        <v>57</v>
      </c>
      <c r="F12" s="97">
        <v>0.43</v>
      </c>
      <c r="G12" s="32"/>
      <c r="H12" s="32"/>
      <c r="I12" s="32"/>
      <c r="J12" s="33"/>
      <c r="K12" s="34"/>
      <c r="L12" s="28"/>
    </row>
    <row r="13" spans="3:12" ht="12.75">
      <c r="C13" s="67" t="s">
        <v>52</v>
      </c>
      <c r="D13" s="119"/>
      <c r="E13" s="95" t="s">
        <v>58</v>
      </c>
      <c r="F13" s="102">
        <v>0.48</v>
      </c>
      <c r="G13" s="35"/>
      <c r="H13" s="35"/>
      <c r="I13" s="32"/>
      <c r="J13" s="33"/>
      <c r="K13" s="34"/>
      <c r="L13" s="28"/>
    </row>
    <row r="14" spans="3:12" ht="12.75">
      <c r="C14" s="57" t="s">
        <v>44</v>
      </c>
      <c r="D14" s="36" t="e">
        <f>(D10*56*0.845)/(IF(F30=0,0.35,F30)*2000*D13)</f>
        <v>#DIV/0!</v>
      </c>
      <c r="E14" s="99" t="s">
        <v>59</v>
      </c>
      <c r="F14" s="103">
        <v>0.5</v>
      </c>
      <c r="G14" s="35"/>
      <c r="H14" s="35"/>
      <c r="I14" s="32"/>
      <c r="J14" s="33"/>
      <c r="K14" s="34"/>
      <c r="L14" s="28"/>
    </row>
    <row r="15" spans="3:12" ht="12.75">
      <c r="C15" s="31" t="s">
        <v>29</v>
      </c>
      <c r="D15" s="3"/>
      <c r="E15" s="124" t="s">
        <v>53</v>
      </c>
      <c r="F15" s="125"/>
      <c r="G15" s="35"/>
      <c r="H15" s="35"/>
      <c r="I15" s="32"/>
      <c r="J15" s="33"/>
      <c r="K15" s="34"/>
      <c r="L15" s="28"/>
    </row>
    <row r="16" spans="3:12" ht="12.75">
      <c r="C16" s="57" t="s">
        <v>34</v>
      </c>
      <c r="D16" s="36" t="e">
        <f>D10/IF(D15&gt;0,D15,D14)</f>
        <v>#DIV/0!</v>
      </c>
      <c r="E16" s="126" t="s">
        <v>54</v>
      </c>
      <c r="F16" s="127"/>
      <c r="G16" s="35"/>
      <c r="J16" s="33"/>
      <c r="K16" s="34"/>
      <c r="L16" s="28"/>
    </row>
    <row r="17" spans="3:12" ht="12.75">
      <c r="C17" s="57" t="s">
        <v>38</v>
      </c>
      <c r="D17" s="36">
        <f>IF(E30&gt;0,(IF(D15&gt;0,D15,D14)*F30-D10*56*D30/2000)/E30,0)</f>
        <v>0</v>
      </c>
      <c r="E17" s="28"/>
      <c r="F17" s="30"/>
      <c r="G17" s="35"/>
      <c r="J17" s="33"/>
      <c r="K17" s="34"/>
      <c r="L17" s="28"/>
    </row>
    <row r="18" spans="3:12" ht="12.75">
      <c r="C18" s="31" t="s">
        <v>28</v>
      </c>
      <c r="D18" s="4"/>
      <c r="E18" s="128"/>
      <c r="F18" s="129"/>
      <c r="G18" s="37"/>
      <c r="H18" s="28"/>
      <c r="I18" s="28"/>
      <c r="J18" s="28"/>
      <c r="K18" s="28"/>
      <c r="L18" s="28"/>
    </row>
    <row r="19" spans="3:11" ht="12.75">
      <c r="C19" s="57" t="s">
        <v>50</v>
      </c>
      <c r="D19" s="5"/>
      <c r="E19" s="28"/>
      <c r="F19" s="30"/>
      <c r="G19" s="38"/>
      <c r="H19" s="32"/>
      <c r="I19" s="32"/>
      <c r="J19" s="33"/>
      <c r="K19" s="34"/>
    </row>
    <row r="20" spans="3:11" ht="12.75">
      <c r="C20" s="57"/>
      <c r="D20" s="96"/>
      <c r="E20" s="89" t="s">
        <v>27</v>
      </c>
      <c r="F20" s="90" t="s">
        <v>2</v>
      </c>
      <c r="G20" s="38"/>
      <c r="H20" s="32"/>
      <c r="I20" s="32"/>
      <c r="J20" s="33"/>
      <c r="K20" s="34"/>
    </row>
    <row r="21" spans="3:11" ht="12.75">
      <c r="C21" s="57" t="s">
        <v>48</v>
      </c>
      <c r="D21" s="28"/>
      <c r="E21" s="120"/>
      <c r="F21" s="121"/>
      <c r="G21" s="38"/>
      <c r="H21" s="32"/>
      <c r="I21" s="32"/>
      <c r="J21" s="33"/>
      <c r="K21" s="34"/>
    </row>
    <row r="22" spans="3:11" ht="12.75">
      <c r="C22" s="57" t="s">
        <v>49</v>
      </c>
      <c r="D22" s="28"/>
      <c r="E22" s="120"/>
      <c r="F22" s="121"/>
      <c r="G22" s="38"/>
      <c r="H22" s="87"/>
      <c r="I22" s="32"/>
      <c r="J22" s="33"/>
      <c r="K22" s="34"/>
    </row>
    <row r="23" spans="3:11" ht="12.75">
      <c r="C23" s="57" t="s">
        <v>45</v>
      </c>
      <c r="D23" s="2"/>
      <c r="E23" s="115" t="s">
        <v>61</v>
      </c>
      <c r="F23" s="30"/>
      <c r="G23" s="38"/>
      <c r="H23" s="87"/>
      <c r="I23" s="32"/>
      <c r="J23" s="33"/>
      <c r="K23" s="34"/>
    </row>
    <row r="24" spans="3:11" ht="12.75">
      <c r="C24" s="57" t="s">
        <v>60</v>
      </c>
      <c r="D24" s="2"/>
      <c r="E24" s="28"/>
      <c r="F24" s="30"/>
      <c r="G24" s="39"/>
      <c r="H24" s="40"/>
      <c r="I24" s="40"/>
      <c r="J24" s="40"/>
      <c r="K24" s="40"/>
    </row>
    <row r="25" spans="3:11" ht="12.75">
      <c r="C25" s="57"/>
      <c r="D25" s="91"/>
      <c r="E25" s="28"/>
      <c r="F25" s="30"/>
      <c r="G25" s="39"/>
      <c r="H25" s="40"/>
      <c r="I25" s="40"/>
      <c r="J25" s="40"/>
      <c r="K25" s="40"/>
    </row>
    <row r="26" spans="3:11" ht="12.75">
      <c r="C26" s="41" t="s">
        <v>13</v>
      </c>
      <c r="D26" s="42" t="s">
        <v>1</v>
      </c>
      <c r="E26" s="42" t="s">
        <v>27</v>
      </c>
      <c r="F26" s="43" t="s">
        <v>2</v>
      </c>
      <c r="H26" s="40"/>
      <c r="I26" s="40"/>
      <c r="J26" s="40"/>
      <c r="K26" s="40"/>
    </row>
    <row r="27" spans="3:11" ht="12.75">
      <c r="C27" s="31" t="s">
        <v>3</v>
      </c>
      <c r="D27" s="2"/>
      <c r="E27" s="2"/>
      <c r="F27" s="6"/>
      <c r="H27" s="40"/>
      <c r="I27" s="40"/>
      <c r="J27" s="40"/>
      <c r="K27" s="40"/>
    </row>
    <row r="28" spans="3:6" ht="12.75">
      <c r="C28" s="31" t="s">
        <v>7</v>
      </c>
      <c r="D28" s="2"/>
      <c r="E28" s="2"/>
      <c r="F28" s="6"/>
    </row>
    <row r="29" spans="3:6" ht="12.75">
      <c r="C29" s="31" t="s">
        <v>4</v>
      </c>
      <c r="D29" s="2"/>
      <c r="E29" s="44"/>
      <c r="F29" s="45"/>
    </row>
    <row r="30" spans="3:6" ht="13.5" thickBot="1">
      <c r="C30" s="86" t="s">
        <v>37</v>
      </c>
      <c r="D30" s="7"/>
      <c r="E30" s="8"/>
      <c r="F30" s="9"/>
    </row>
    <row r="31" ht="13.5" thickBot="1"/>
    <row r="32" spans="3:6" ht="12.75">
      <c r="C32" s="22" t="s">
        <v>9</v>
      </c>
      <c r="D32" s="46" t="s">
        <v>26</v>
      </c>
      <c r="E32" s="46" t="s">
        <v>10</v>
      </c>
      <c r="F32" s="47" t="s">
        <v>19</v>
      </c>
    </row>
    <row r="33" spans="3:6" ht="12.75">
      <c r="C33" s="57" t="s">
        <v>36</v>
      </c>
      <c r="D33" s="58">
        <f>IF(D$15&gt;0,E33/D$15,0)</f>
        <v>0</v>
      </c>
      <c r="E33" s="113">
        <f>D10*D11</f>
        <v>0</v>
      </c>
      <c r="F33" s="59">
        <f aca="true" t="shared" si="0" ref="F33:F40">D$9*E33</f>
        <v>0</v>
      </c>
    </row>
    <row r="34" spans="3:6" ht="12.75">
      <c r="C34" s="57" t="s">
        <v>35</v>
      </c>
      <c r="D34" s="58">
        <f>IF(D$15&gt;0,E34/D$15,0)</f>
        <v>0</v>
      </c>
      <c r="E34" s="113">
        <f>D18*D19*D17</f>
        <v>0</v>
      </c>
      <c r="F34" s="59">
        <f t="shared" si="0"/>
        <v>0</v>
      </c>
    </row>
    <row r="35" spans="3:6" ht="12.75">
      <c r="C35" s="57" t="s">
        <v>39</v>
      </c>
      <c r="D35" s="58">
        <f>IF(D$15&gt;0,E35/D$15,0)</f>
        <v>0</v>
      </c>
      <c r="E35" s="114">
        <f>(D23*3.5+D24*8)*D15-(D23*5.9+D24*25)*D18*D17</f>
        <v>0</v>
      </c>
      <c r="F35" s="59">
        <f t="shared" si="0"/>
        <v>0</v>
      </c>
    </row>
    <row r="36" spans="3:6" ht="12.75">
      <c r="C36" s="31" t="s">
        <v>16</v>
      </c>
      <c r="D36" s="58">
        <f>IF(D$15&gt;0,E36/D$15,0)</f>
        <v>0</v>
      </c>
      <c r="E36" s="114">
        <f>D27+(D28+D29)*D10+IF(D18&gt;0,E27,0)+E28*D17*D18</f>
        <v>0</v>
      </c>
      <c r="F36" s="59">
        <f t="shared" si="0"/>
        <v>0</v>
      </c>
    </row>
    <row r="37" spans="3:6" ht="12.75">
      <c r="C37" s="48" t="s">
        <v>5</v>
      </c>
      <c r="D37" s="49">
        <f>IF(D$15&gt;0,E37/D$15,0)</f>
        <v>0</v>
      </c>
      <c r="E37" s="105">
        <f>E33+E34+E35-E36</f>
        <v>0</v>
      </c>
      <c r="F37" s="50">
        <f t="shared" si="0"/>
        <v>0</v>
      </c>
    </row>
    <row r="38" spans="3:6" ht="12.75">
      <c r="C38" s="31" t="s">
        <v>6</v>
      </c>
      <c r="D38" s="51">
        <f>IF(D15&gt;0,E38/D15,0)</f>
        <v>0</v>
      </c>
      <c r="E38" s="104">
        <f>F27+F28*D15</f>
        <v>0</v>
      </c>
      <c r="F38" s="52">
        <f t="shared" si="0"/>
        <v>0</v>
      </c>
    </row>
    <row r="39" spans="3:6" ht="12.75">
      <c r="C39" s="48" t="s">
        <v>8</v>
      </c>
      <c r="D39" s="49">
        <f>IF(D15&gt;0,E39/D15,0)</f>
        <v>0</v>
      </c>
      <c r="E39" s="105">
        <f>E37+E38</f>
        <v>0</v>
      </c>
      <c r="F39" s="50">
        <f t="shared" si="0"/>
        <v>0</v>
      </c>
    </row>
    <row r="40" spans="3:6" ht="12.75">
      <c r="C40" s="31"/>
      <c r="D40" s="81"/>
      <c r="E40" s="106"/>
      <c r="F40" s="52">
        <f t="shared" si="0"/>
        <v>0</v>
      </c>
    </row>
    <row r="41" spans="3:6" ht="12.75">
      <c r="C41" s="53" t="s">
        <v>40</v>
      </c>
      <c r="D41" s="64" t="s">
        <v>26</v>
      </c>
      <c r="E41" s="107" t="s">
        <v>10</v>
      </c>
      <c r="F41" s="55" t="s">
        <v>19</v>
      </c>
    </row>
    <row r="42" spans="3:6" ht="12.75">
      <c r="C42" s="48" t="s">
        <v>43</v>
      </c>
      <c r="D42" s="49" t="e">
        <f>D16*D11+D12*D17*(E30/0.9)/IF(D15&gt;0,D15,D14)</f>
        <v>#DIV/0!</v>
      </c>
      <c r="E42" s="105" t="e">
        <f>D42*D$15</f>
        <v>#DIV/0!</v>
      </c>
      <c r="F42" s="50" t="e">
        <f>D$9*E42</f>
        <v>#DIV/0!</v>
      </c>
    </row>
    <row r="43" spans="3:6" ht="12.75">
      <c r="C43" s="57" t="s">
        <v>22</v>
      </c>
      <c r="D43" s="58">
        <f>D38</f>
        <v>0</v>
      </c>
      <c r="E43" s="108">
        <f>E38</f>
        <v>0</v>
      </c>
      <c r="F43" s="59">
        <f>F38</f>
        <v>0</v>
      </c>
    </row>
    <row r="44" spans="3:6" ht="12.75">
      <c r="C44" s="48" t="s">
        <v>15</v>
      </c>
      <c r="D44" s="60">
        <f>IF(D15&gt;0,D42-F27/D15-F28,0)</f>
        <v>0</v>
      </c>
      <c r="E44" s="105">
        <f>D44*D$15</f>
        <v>0</v>
      </c>
      <c r="F44" s="50">
        <f>D$9*E44</f>
        <v>0</v>
      </c>
    </row>
    <row r="45" spans="3:6" ht="12.75">
      <c r="C45" s="61"/>
      <c r="D45" s="62"/>
      <c r="E45" s="109"/>
      <c r="F45" s="63"/>
    </row>
    <row r="46" spans="3:6" ht="12.75">
      <c r="C46" s="48" t="s">
        <v>66</v>
      </c>
      <c r="D46" s="60"/>
      <c r="E46" s="110"/>
      <c r="F46" s="50"/>
    </row>
    <row r="47" spans="3:6" ht="12.75">
      <c r="C47" s="48" t="s">
        <v>24</v>
      </c>
      <c r="D47" s="64" t="s">
        <v>26</v>
      </c>
      <c r="E47" s="111" t="s">
        <v>10</v>
      </c>
      <c r="F47" s="65" t="s">
        <v>19</v>
      </c>
    </row>
    <row r="48" spans="3:6" ht="12.75">
      <c r="C48" s="66" t="s">
        <v>23</v>
      </c>
      <c r="D48" s="56">
        <f>D37</f>
        <v>0</v>
      </c>
      <c r="E48" s="106">
        <f>E37</f>
        <v>0</v>
      </c>
      <c r="F48" s="52">
        <f>F37</f>
        <v>0</v>
      </c>
    </row>
    <row r="49" spans="3:6" ht="12.75">
      <c r="C49" s="67" t="s">
        <v>41</v>
      </c>
      <c r="D49" s="56">
        <f>D44</f>
        <v>0</v>
      </c>
      <c r="E49" s="106">
        <f>E44</f>
        <v>0</v>
      </c>
      <c r="F49" s="52">
        <f>F44</f>
        <v>0</v>
      </c>
    </row>
    <row r="50" spans="3:6" ht="12.75">
      <c r="C50" s="68" t="s">
        <v>25</v>
      </c>
      <c r="D50" s="28"/>
      <c r="E50" s="106"/>
      <c r="F50" s="52"/>
    </row>
    <row r="51" spans="3:6" ht="12.75">
      <c r="C51" s="66" t="s">
        <v>23</v>
      </c>
      <c r="D51" s="56">
        <f>D39</f>
        <v>0</v>
      </c>
      <c r="E51" s="106">
        <f>E39</f>
        <v>0</v>
      </c>
      <c r="F51" s="52">
        <f>F39</f>
        <v>0</v>
      </c>
    </row>
    <row r="52" spans="3:6" ht="13.5" thickBot="1">
      <c r="C52" s="69" t="s">
        <v>41</v>
      </c>
      <c r="D52" s="70" t="e">
        <f>D42</f>
        <v>#DIV/0!</v>
      </c>
      <c r="E52" s="112" t="e">
        <f>E42</f>
        <v>#DIV/0!</v>
      </c>
      <c r="F52" s="71" t="e">
        <f>F42</f>
        <v>#DIV/0!</v>
      </c>
    </row>
    <row r="53" ht="12.75">
      <c r="C53" s="72"/>
    </row>
    <row r="54" spans="1:9" s="13" customFormat="1" ht="12.75">
      <c r="A54" s="73"/>
      <c r="B54" s="74"/>
      <c r="C54" s="88" t="s">
        <v>42</v>
      </c>
      <c r="D54" s="10"/>
      <c r="E54" s="11"/>
      <c r="F54" s="75"/>
      <c r="G54" s="75"/>
      <c r="H54" s="75"/>
      <c r="I54" s="75"/>
    </row>
    <row r="55" spans="1:3" s="13" customFormat="1" ht="12.75">
      <c r="A55" s="73"/>
      <c r="B55" s="74"/>
      <c r="C55" s="12" t="s">
        <v>30</v>
      </c>
    </row>
    <row r="56" spans="1:3" ht="12.75">
      <c r="A56" s="76"/>
      <c r="C56" s="77" t="s">
        <v>31</v>
      </c>
    </row>
    <row r="57" spans="1:11" ht="12.75">
      <c r="A57" s="76"/>
      <c r="C57" s="78" t="s">
        <v>20</v>
      </c>
      <c r="D57" s="79"/>
      <c r="E57" s="79"/>
      <c r="F57" s="79"/>
      <c r="G57" s="79"/>
      <c r="H57" s="79"/>
      <c r="I57" s="79"/>
      <c r="J57" s="79"/>
      <c r="K57" s="79"/>
    </row>
    <row r="58" spans="1:11" ht="21.75" customHeight="1">
      <c r="A58" s="76"/>
      <c r="C58" s="130" t="s">
        <v>64</v>
      </c>
      <c r="D58" s="130"/>
      <c r="E58" s="130"/>
      <c r="F58" s="130"/>
      <c r="G58" s="80"/>
      <c r="H58" s="80"/>
      <c r="I58" s="80"/>
      <c r="J58" s="80"/>
      <c r="K58" s="80"/>
    </row>
    <row r="59" spans="1:11" ht="20.25" customHeight="1">
      <c r="A59" s="76"/>
      <c r="C59" s="130"/>
      <c r="D59" s="130"/>
      <c r="E59" s="130"/>
      <c r="F59" s="130"/>
      <c r="G59" s="80"/>
      <c r="H59" s="80"/>
      <c r="I59" s="80"/>
      <c r="J59" s="80"/>
      <c r="K59" s="80"/>
    </row>
    <row r="60" spans="1:11" ht="18" customHeight="1">
      <c r="A60" s="76"/>
      <c r="C60" s="130" t="s">
        <v>65</v>
      </c>
      <c r="D60" s="130"/>
      <c r="E60" s="130"/>
      <c r="F60" s="130"/>
      <c r="G60" s="80"/>
      <c r="H60" s="80"/>
      <c r="I60" s="80"/>
      <c r="J60" s="80"/>
      <c r="K60" s="80"/>
    </row>
    <row r="62" spans="4:6" ht="12.75">
      <c r="D62" s="28"/>
      <c r="E62" s="28"/>
      <c r="F62" s="28"/>
    </row>
    <row r="63" spans="3:6" ht="12.75">
      <c r="C63" s="116"/>
      <c r="D63" s="92"/>
      <c r="E63" s="28"/>
      <c r="F63" s="28"/>
    </row>
    <row r="64" spans="3:6" ht="12.75">
      <c r="C64" s="116"/>
      <c r="D64" s="93"/>
      <c r="E64" s="28"/>
      <c r="F64" s="93"/>
    </row>
    <row r="65" spans="3:6" ht="12.75">
      <c r="C65"/>
      <c r="D65" s="28"/>
      <c r="E65" s="28"/>
      <c r="F65" s="28"/>
    </row>
    <row r="66" spans="3:6" ht="12.75">
      <c r="C66" s="116"/>
      <c r="D66" s="28"/>
      <c r="E66" s="28"/>
      <c r="F66" s="28"/>
    </row>
    <row r="67" spans="4:6" ht="12.75">
      <c r="D67" s="28"/>
      <c r="E67" s="28"/>
      <c r="F67" s="28"/>
    </row>
    <row r="68" spans="4:6" ht="12.75">
      <c r="D68" s="28"/>
      <c r="E68" s="28"/>
      <c r="F68" s="28"/>
    </row>
    <row r="69" spans="4:6" ht="12.75">
      <c r="D69" s="28"/>
      <c r="E69" s="28"/>
      <c r="F69" s="28"/>
    </row>
    <row r="70" spans="4:6" ht="12.75">
      <c r="D70" s="28"/>
      <c r="E70" s="28"/>
      <c r="F70" s="28"/>
    </row>
    <row r="71" spans="4:6" ht="12.75">
      <c r="D71" s="94"/>
      <c r="E71" s="28"/>
      <c r="F71" s="28"/>
    </row>
    <row r="72" ht="12.75">
      <c r="D72" s="82"/>
    </row>
  </sheetData>
  <sheetProtection sheet="1" objects="1" scenarios="1"/>
  <mergeCells count="5">
    <mergeCell ref="E15:F15"/>
    <mergeCell ref="E16:F16"/>
    <mergeCell ref="E18:F18"/>
    <mergeCell ref="C58:F59"/>
    <mergeCell ref="C60:F60"/>
  </mergeCells>
  <dataValidations count="9">
    <dataValidation allowBlank="1" showInputMessage="1" showErrorMessage="1" prompt="Enter a value only if stover would normally be harvested." sqref="E27:E28 E30"/>
    <dataValidation allowBlank="1" showInputMessage="1" showErrorMessage="1" prompt="Include only fuel, repair and labor costs, or custom hire charges." sqref="D27:D28 F27"/>
    <dataValidation allowBlank="1" showInputMessage="1" showErrorMessage="1" prompt="Include only fuel, repair and labor costs,or custom drying charges.  Do not include storage costs beyond harvest." sqref="D29"/>
    <dataValidation allowBlank="1" showInputMessage="1" showErrorMessage="1" prompt="100% minus moisture level after drying." sqref="D30"/>
    <dataValidation allowBlank="1" showInputMessage="1" showErrorMessage="1" prompt="100% minus moisture level when harvested." sqref="F30"/>
    <dataValidation allowBlank="1" showInputMessage="1" showErrorMessage="1" prompt="Include only fuel, repair and labor costs, or custom hire charges.  Include cost of silage storage bags used." sqref="F28"/>
    <dataValidation allowBlank="1" showInputMessage="1" showErrorMessage="1" prompt="Use actual tons of silage harvested or the estimated yield from the cell above. You must enter a value here." sqref="D15"/>
    <dataValidation allowBlank="1" showInputMessage="1" showErrorMessage="1" prompt="Enter auction price less transportation cost to farm." sqref="D19:D20 D16:D17"/>
    <dataValidation allowBlank="1" showErrorMessage="1" sqref="D11:D12"/>
  </dataValidations>
  <hyperlinks>
    <hyperlink ref="C4" r:id="rId1" display="Ag Decision Maker information file A1-65 &quot;Pricing Forage in the Field&quot; has more details."/>
    <hyperlink ref="C55" r:id="rId2" display="Authors: William Edwards, ISU Extension Economist."/>
    <hyperlink ref="C56" r:id="rId3" display="              Dan Loy, ISU Extension Livestock Specialist."/>
  </hyperlinks>
  <printOptions/>
  <pageMargins left="0.75" right="0.75" top="0.75" bottom="0.75" header="0.5" footer="0.5"/>
  <pageSetup fitToHeight="1" fitToWidth="1" horizontalDpi="600" verticalDpi="600" orientation="portrait" scale="82" r:id="rId7"/>
  <drawing r:id="rId6"/>
  <legacyDrawing r:id="rId5"/>
</worksheet>
</file>

<file path=xl/worksheets/sheet3.xml><?xml version="1.0" encoding="utf-8"?>
<worksheet xmlns="http://schemas.openxmlformats.org/spreadsheetml/2006/main" xmlns:r="http://schemas.openxmlformats.org/officeDocument/2006/relationships">
  <sheetPr>
    <pageSetUpPr fitToPage="1"/>
  </sheetPr>
  <dimension ref="A1:L72"/>
  <sheetViews>
    <sheetView showGridLines="0" zoomScalePageLayoutView="0" workbookViewId="0" topLeftCell="A1">
      <selection activeCell="A1" sqref="A1"/>
    </sheetView>
  </sheetViews>
  <sheetFormatPr defaultColWidth="9.140625" defaultRowHeight="12.75"/>
  <cols>
    <col min="1" max="1" width="1.7109375" style="17" customWidth="1"/>
    <col min="2" max="2" width="1.7109375" style="18" customWidth="1"/>
    <col min="3" max="3" width="72.421875" style="16" bestFit="1" customWidth="1"/>
    <col min="4" max="6" width="12.7109375" style="16" customWidth="1"/>
    <col min="7" max="16384" width="9.140625" style="16" customWidth="1"/>
  </cols>
  <sheetData>
    <row r="1" spans="1:6" ht="18.75" thickBot="1">
      <c r="A1" s="14"/>
      <c r="B1" s="14"/>
      <c r="C1" s="15" t="s">
        <v>11</v>
      </c>
      <c r="D1" s="14"/>
      <c r="E1" s="14"/>
      <c r="F1" s="14"/>
    </row>
    <row r="2" spans="3:4" ht="15.75" thickTop="1">
      <c r="C2" s="19" t="s">
        <v>63</v>
      </c>
      <c r="D2" s="20"/>
    </row>
    <row r="3" ht="12.75">
      <c r="C3" s="16" t="s">
        <v>12</v>
      </c>
    </row>
    <row r="4" ht="12.75">
      <c r="C4" s="85" t="s">
        <v>33</v>
      </c>
    </row>
    <row r="5" spans="3:7" ht="12.75">
      <c r="C5" s="84" t="s">
        <v>32</v>
      </c>
      <c r="D5" s="83"/>
      <c r="E5" s="83"/>
      <c r="F5" s="21"/>
      <c r="G5" s="21"/>
    </row>
    <row r="6" ht="12.75">
      <c r="C6" s="123" t="s">
        <v>21</v>
      </c>
    </row>
    <row r="7" ht="13.5" thickBot="1">
      <c r="C7" s="21"/>
    </row>
    <row r="8" spans="3:12" ht="12.75">
      <c r="C8" s="22" t="s">
        <v>14</v>
      </c>
      <c r="D8" s="23"/>
      <c r="E8" s="23"/>
      <c r="F8" s="24"/>
      <c r="G8" s="25"/>
      <c r="H8" s="25"/>
      <c r="I8" s="26"/>
      <c r="J8" s="26"/>
      <c r="K8" s="27"/>
      <c r="L8" s="28"/>
    </row>
    <row r="9" spans="3:12" ht="12.75">
      <c r="C9" s="29" t="s">
        <v>18</v>
      </c>
      <c r="D9" s="1">
        <v>10</v>
      </c>
      <c r="E9" s="98" t="s">
        <v>46</v>
      </c>
      <c r="F9" s="101" t="s">
        <v>47</v>
      </c>
      <c r="G9" s="25"/>
      <c r="H9" s="25"/>
      <c r="I9" s="26"/>
      <c r="J9" s="26"/>
      <c r="K9" s="27"/>
      <c r="L9" s="28"/>
    </row>
    <row r="10" spans="3:12" ht="12.75">
      <c r="C10" s="31" t="s">
        <v>17</v>
      </c>
      <c r="D10" s="1">
        <v>175</v>
      </c>
      <c r="E10" s="99" t="s">
        <v>55</v>
      </c>
      <c r="F10" s="97">
        <v>0.23</v>
      </c>
      <c r="G10" s="32"/>
      <c r="H10" s="32"/>
      <c r="I10" s="32"/>
      <c r="J10" s="33"/>
      <c r="K10" s="34"/>
      <c r="L10" s="28"/>
    </row>
    <row r="11" spans="3:12" ht="12.75">
      <c r="C11" s="31" t="s">
        <v>0</v>
      </c>
      <c r="D11" s="2">
        <v>6</v>
      </c>
      <c r="E11" s="99" t="s">
        <v>56</v>
      </c>
      <c r="F11" s="97">
        <v>0.36</v>
      </c>
      <c r="G11" s="32"/>
      <c r="H11" s="32"/>
      <c r="I11" s="32"/>
      <c r="J11" s="33"/>
      <c r="K11" s="34"/>
      <c r="L11" s="28"/>
    </row>
    <row r="12" spans="3:12" ht="12.75">
      <c r="C12" s="67" t="s">
        <v>51</v>
      </c>
      <c r="D12" s="2">
        <v>100</v>
      </c>
      <c r="E12" s="100" t="s">
        <v>57</v>
      </c>
      <c r="F12" s="97">
        <v>0.43</v>
      </c>
      <c r="G12" s="32"/>
      <c r="H12" s="32"/>
      <c r="I12" s="32"/>
      <c r="J12" s="33"/>
      <c r="K12" s="34"/>
      <c r="L12" s="28"/>
    </row>
    <row r="13" spans="3:12" ht="12.75">
      <c r="C13" s="67" t="s">
        <v>52</v>
      </c>
      <c r="D13" s="119">
        <v>0.5</v>
      </c>
      <c r="E13" s="95" t="s">
        <v>58</v>
      </c>
      <c r="F13" s="102">
        <v>0.48</v>
      </c>
      <c r="G13" s="35"/>
      <c r="H13" s="35"/>
      <c r="I13" s="32"/>
      <c r="J13" s="33"/>
      <c r="K13" s="34"/>
      <c r="L13" s="28"/>
    </row>
    <row r="14" spans="3:12" ht="12.75">
      <c r="C14" s="57" t="s">
        <v>44</v>
      </c>
      <c r="D14" s="36">
        <f>(D10*56*0.845)/(IF(F30=0,0.35,F30)*2000*D13)</f>
        <v>23.66</v>
      </c>
      <c r="E14" s="99" t="s">
        <v>59</v>
      </c>
      <c r="F14" s="103">
        <v>0.5</v>
      </c>
      <c r="G14" s="35"/>
      <c r="H14" s="35"/>
      <c r="I14" s="32"/>
      <c r="J14" s="33"/>
      <c r="K14" s="34"/>
      <c r="L14" s="28"/>
    </row>
    <row r="15" spans="3:12" ht="12.75">
      <c r="C15" s="31" t="s">
        <v>29</v>
      </c>
      <c r="D15" s="3">
        <v>24</v>
      </c>
      <c r="E15" s="124" t="s">
        <v>53</v>
      </c>
      <c r="F15" s="125"/>
      <c r="G15" s="35"/>
      <c r="H15" s="35"/>
      <c r="I15" s="32"/>
      <c r="J15" s="33"/>
      <c r="K15" s="34"/>
      <c r="L15" s="28"/>
    </row>
    <row r="16" spans="3:12" ht="12.75">
      <c r="C16" s="57" t="s">
        <v>34</v>
      </c>
      <c r="D16" s="36">
        <f>D10/IF(D15&gt;0,D15,D14)</f>
        <v>7.291666666666667</v>
      </c>
      <c r="E16" s="126" t="s">
        <v>54</v>
      </c>
      <c r="F16" s="127"/>
      <c r="G16" s="35"/>
      <c r="J16" s="33"/>
      <c r="K16" s="34"/>
      <c r="L16" s="28"/>
    </row>
    <row r="17" spans="3:12" ht="12.75">
      <c r="C17" s="57" t="s">
        <v>38</v>
      </c>
      <c r="D17" s="36">
        <f>IF(E30&gt;0,(IF(D15&gt;0,D15,D14)*F30-D10*56*D30/2000)/E30,0)</f>
        <v>4.982352941176469</v>
      </c>
      <c r="E17" s="28"/>
      <c r="F17" s="30"/>
      <c r="G17" s="35"/>
      <c r="J17" s="33"/>
      <c r="K17" s="34"/>
      <c r="L17" s="28"/>
    </row>
    <row r="18" spans="3:12" ht="12.75">
      <c r="C18" s="31" t="s">
        <v>28</v>
      </c>
      <c r="D18" s="4">
        <v>0.4</v>
      </c>
      <c r="E18" s="128"/>
      <c r="F18" s="129"/>
      <c r="G18" s="37"/>
      <c r="H18" s="28"/>
      <c r="I18" s="28"/>
      <c r="J18" s="28"/>
      <c r="K18" s="28"/>
      <c r="L18" s="28"/>
    </row>
    <row r="19" spans="3:11" ht="12.75">
      <c r="C19" s="57" t="s">
        <v>50</v>
      </c>
      <c r="D19" s="5">
        <v>50</v>
      </c>
      <c r="E19" s="28"/>
      <c r="F19" s="30"/>
      <c r="G19" s="38"/>
      <c r="H19" s="32"/>
      <c r="I19" s="32"/>
      <c r="J19" s="33"/>
      <c r="K19" s="34"/>
    </row>
    <row r="20" spans="3:11" ht="12.75">
      <c r="C20" s="57"/>
      <c r="D20" s="96"/>
      <c r="E20" s="89" t="s">
        <v>27</v>
      </c>
      <c r="F20" s="90" t="s">
        <v>2</v>
      </c>
      <c r="G20" s="38"/>
      <c r="H20" s="32"/>
      <c r="I20" s="32"/>
      <c r="J20" s="33"/>
      <c r="K20" s="34"/>
    </row>
    <row r="21" spans="3:11" ht="12.75">
      <c r="C21" s="57" t="s">
        <v>48</v>
      </c>
      <c r="D21" s="28"/>
      <c r="E21" s="120">
        <v>5.9</v>
      </c>
      <c r="F21" s="121">
        <v>3.5</v>
      </c>
      <c r="G21" s="38"/>
      <c r="H21" s="32"/>
      <c r="I21" s="32"/>
      <c r="J21" s="33"/>
      <c r="K21" s="34"/>
    </row>
    <row r="22" spans="3:11" ht="12.75">
      <c r="C22" s="57" t="s">
        <v>49</v>
      </c>
      <c r="D22" s="28"/>
      <c r="E22" s="120">
        <v>25</v>
      </c>
      <c r="F22" s="121">
        <v>8</v>
      </c>
      <c r="G22" s="38"/>
      <c r="H22" s="87"/>
      <c r="I22" s="32"/>
      <c r="J22" s="33"/>
      <c r="K22" s="34"/>
    </row>
    <row r="23" spans="3:11" ht="12.75">
      <c r="C23" s="57" t="s">
        <v>45</v>
      </c>
      <c r="D23" s="2">
        <v>0.64</v>
      </c>
      <c r="E23" s="28"/>
      <c r="F23" s="30"/>
      <c r="G23" s="38"/>
      <c r="H23" s="87"/>
      <c r="I23" s="32"/>
      <c r="J23" s="33"/>
      <c r="K23" s="34"/>
    </row>
    <row r="24" spans="3:11" ht="12.75">
      <c r="C24" s="57" t="s">
        <v>60</v>
      </c>
      <c r="D24" s="2">
        <v>0.55</v>
      </c>
      <c r="E24" s="28"/>
      <c r="F24" s="30"/>
      <c r="G24" s="39"/>
      <c r="H24" s="40"/>
      <c r="I24" s="40"/>
      <c r="J24" s="40"/>
      <c r="K24" s="40"/>
    </row>
    <row r="25" spans="3:11" ht="12.75">
      <c r="C25" s="57"/>
      <c r="D25" s="91"/>
      <c r="E25" s="28"/>
      <c r="F25" s="30"/>
      <c r="G25" s="39"/>
      <c r="H25" s="40"/>
      <c r="I25" s="40"/>
      <c r="J25" s="40"/>
      <c r="K25" s="40"/>
    </row>
    <row r="26" spans="3:11" ht="12.75">
      <c r="C26" s="41" t="s">
        <v>13</v>
      </c>
      <c r="D26" s="42" t="s">
        <v>1</v>
      </c>
      <c r="E26" s="42" t="s">
        <v>27</v>
      </c>
      <c r="F26" s="43" t="s">
        <v>2</v>
      </c>
      <c r="H26" s="40"/>
      <c r="I26" s="40"/>
      <c r="J26" s="40"/>
      <c r="K26" s="40"/>
    </row>
    <row r="27" spans="3:11" ht="12.75">
      <c r="C27" s="31" t="s">
        <v>3</v>
      </c>
      <c r="D27" s="2">
        <v>30</v>
      </c>
      <c r="E27" s="2">
        <v>6</v>
      </c>
      <c r="F27" s="6">
        <v>50</v>
      </c>
      <c r="H27" s="40"/>
      <c r="I27" s="40"/>
      <c r="J27" s="40"/>
      <c r="K27" s="40"/>
    </row>
    <row r="28" spans="3:6" ht="12.75">
      <c r="C28" s="31" t="s">
        <v>7</v>
      </c>
      <c r="D28" s="2">
        <v>0.07</v>
      </c>
      <c r="E28" s="2">
        <v>1.5</v>
      </c>
      <c r="F28" s="6">
        <v>3</v>
      </c>
    </row>
    <row r="29" spans="3:6" ht="12.75">
      <c r="C29" s="31" t="s">
        <v>4</v>
      </c>
      <c r="D29" s="2">
        <v>0.25</v>
      </c>
      <c r="E29" s="44"/>
      <c r="F29" s="45"/>
    </row>
    <row r="30" spans="3:6" ht="13.5" thickBot="1">
      <c r="C30" s="86" t="s">
        <v>37</v>
      </c>
      <c r="D30" s="7">
        <v>0.85</v>
      </c>
      <c r="E30" s="8">
        <v>0.85</v>
      </c>
      <c r="F30" s="9">
        <v>0.35</v>
      </c>
    </row>
    <row r="31" ht="13.5" thickBot="1"/>
    <row r="32" spans="3:6" ht="12.75">
      <c r="C32" s="22" t="s">
        <v>9</v>
      </c>
      <c r="D32" s="46" t="s">
        <v>26</v>
      </c>
      <c r="E32" s="46" t="s">
        <v>10</v>
      </c>
      <c r="F32" s="47" t="s">
        <v>19</v>
      </c>
    </row>
    <row r="33" spans="3:6" ht="12.75">
      <c r="C33" s="57" t="s">
        <v>36</v>
      </c>
      <c r="D33" s="58">
        <f>IF(D$15&gt;0,E33/D$15,0)</f>
        <v>43.75</v>
      </c>
      <c r="E33" s="113">
        <f>D10*D11</f>
        <v>1050</v>
      </c>
      <c r="F33" s="59">
        <f aca="true" t="shared" si="0" ref="F33:F40">D$9*E33</f>
        <v>10500</v>
      </c>
    </row>
    <row r="34" spans="3:6" ht="12.75">
      <c r="C34" s="57" t="s">
        <v>35</v>
      </c>
      <c r="D34" s="58">
        <f>IF(D$15&gt;0,E34/D$15,0)</f>
        <v>4.151960784313724</v>
      </c>
      <c r="E34" s="113">
        <f>D18*D19*D17</f>
        <v>99.64705882352938</v>
      </c>
      <c r="F34" s="59">
        <f t="shared" si="0"/>
        <v>996.4705882352938</v>
      </c>
    </row>
    <row r="35" spans="3:6" ht="12.75">
      <c r="C35" s="57" t="s">
        <v>39</v>
      </c>
      <c r="D35" s="58">
        <f>IF(D$15&gt;0,E35/D$15,0)</f>
        <v>5.1846547058823536</v>
      </c>
      <c r="E35" s="114">
        <f>(D23*3.5+D24*8)*D15-(D23*5.9+D24*25)*D18*D17</f>
        <v>124.43171294117649</v>
      </c>
      <c r="F35" s="59">
        <f t="shared" si="0"/>
        <v>1244.3171294117649</v>
      </c>
    </row>
    <row r="36" spans="3:6" ht="12.75">
      <c r="C36" s="31" t="s">
        <v>16</v>
      </c>
      <c r="D36" s="58">
        <f>IF(D$15&gt;0,E36/D$15,0)</f>
        <v>3.9578921568627448</v>
      </c>
      <c r="E36" s="114">
        <f>D27+(D28+D29)*D10+IF(D18&gt;0,E27,0)+E28*D17*D18</f>
        <v>94.98941176470588</v>
      </c>
      <c r="F36" s="59">
        <f t="shared" si="0"/>
        <v>949.8941176470588</v>
      </c>
    </row>
    <row r="37" spans="3:6" ht="12.75">
      <c r="C37" s="48" t="s">
        <v>5</v>
      </c>
      <c r="D37" s="49">
        <f>IF(D$15&gt;0,E37/D$15,0)</f>
        <v>49.12872333333333</v>
      </c>
      <c r="E37" s="105">
        <f>E33+E34+E35-E36</f>
        <v>1179.08936</v>
      </c>
      <c r="F37" s="50">
        <f t="shared" si="0"/>
        <v>11790.8936</v>
      </c>
    </row>
    <row r="38" spans="3:6" ht="12.75">
      <c r="C38" s="31" t="s">
        <v>6</v>
      </c>
      <c r="D38" s="51">
        <f>IF(D15&gt;0,E38/D15,0)</f>
        <v>5.083333333333333</v>
      </c>
      <c r="E38" s="104">
        <f>F27+F28*D15</f>
        <v>122</v>
      </c>
      <c r="F38" s="52">
        <f t="shared" si="0"/>
        <v>1220</v>
      </c>
    </row>
    <row r="39" spans="3:6" ht="12.75">
      <c r="C39" s="48" t="s">
        <v>8</v>
      </c>
      <c r="D39" s="49">
        <f>IF(D15&gt;0,E39/D15,0)</f>
        <v>54.21205666666666</v>
      </c>
      <c r="E39" s="105">
        <f>E37+E38</f>
        <v>1301.08936</v>
      </c>
      <c r="F39" s="50">
        <f t="shared" si="0"/>
        <v>13010.8936</v>
      </c>
    </row>
    <row r="40" spans="3:6" ht="12.75">
      <c r="C40" s="31"/>
      <c r="D40" s="28"/>
      <c r="E40" s="106"/>
      <c r="F40" s="52">
        <f t="shared" si="0"/>
        <v>0</v>
      </c>
    </row>
    <row r="41" spans="3:6" ht="12.75">
      <c r="C41" s="53" t="s">
        <v>40</v>
      </c>
      <c r="D41" s="54" t="s">
        <v>26</v>
      </c>
      <c r="E41" s="107" t="s">
        <v>10</v>
      </c>
      <c r="F41" s="55" t="s">
        <v>19</v>
      </c>
    </row>
    <row r="42" spans="3:6" ht="12.75">
      <c r="C42" s="48" t="s">
        <v>43</v>
      </c>
      <c r="D42" s="49">
        <f>D16*D11+D12*D17*(E30/0.9)/IF(D15&gt;0,D15,D14)</f>
        <v>63.356481481481474</v>
      </c>
      <c r="E42" s="105">
        <f>D42*D$15</f>
        <v>1520.5555555555554</v>
      </c>
      <c r="F42" s="50">
        <f>D$9*E42</f>
        <v>15205.555555555555</v>
      </c>
    </row>
    <row r="43" spans="3:6" ht="12.75">
      <c r="C43" s="57" t="s">
        <v>22</v>
      </c>
      <c r="D43" s="58">
        <f>D38</f>
        <v>5.083333333333333</v>
      </c>
      <c r="E43" s="108">
        <f>E38</f>
        <v>122</v>
      </c>
      <c r="F43" s="59">
        <f>F38</f>
        <v>1220</v>
      </c>
    </row>
    <row r="44" spans="3:6" ht="12.75">
      <c r="C44" s="48" t="s">
        <v>15</v>
      </c>
      <c r="D44" s="60">
        <f>IF(D15&gt;0,D42-F27/D15-F28,0)</f>
        <v>58.27314814814814</v>
      </c>
      <c r="E44" s="105">
        <f>D44*D$15</f>
        <v>1398.5555555555552</v>
      </c>
      <c r="F44" s="50">
        <f>D$9*E44</f>
        <v>13985.555555555551</v>
      </c>
    </row>
    <row r="45" spans="3:6" ht="12.75">
      <c r="C45" s="61"/>
      <c r="D45" s="62"/>
      <c r="E45" s="109"/>
      <c r="F45" s="63"/>
    </row>
    <row r="46" spans="3:6" ht="12.75">
      <c r="C46" s="48" t="s">
        <v>66</v>
      </c>
      <c r="D46" s="60"/>
      <c r="E46" s="110"/>
      <c r="F46" s="50"/>
    </row>
    <row r="47" spans="3:6" ht="12.75">
      <c r="C47" s="48" t="s">
        <v>24</v>
      </c>
      <c r="D47" s="64" t="s">
        <v>26</v>
      </c>
      <c r="E47" s="111" t="s">
        <v>10</v>
      </c>
      <c r="F47" s="65" t="s">
        <v>19</v>
      </c>
    </row>
    <row r="48" spans="3:6" ht="12.75">
      <c r="C48" s="66" t="s">
        <v>23</v>
      </c>
      <c r="D48" s="56">
        <f>D37</f>
        <v>49.12872333333333</v>
      </c>
      <c r="E48" s="106">
        <f>E37</f>
        <v>1179.08936</v>
      </c>
      <c r="F48" s="52">
        <f>F37</f>
        <v>11790.8936</v>
      </c>
    </row>
    <row r="49" spans="3:6" ht="12.75">
      <c r="C49" s="67" t="s">
        <v>41</v>
      </c>
      <c r="D49" s="56">
        <f>D44</f>
        <v>58.27314814814814</v>
      </c>
      <c r="E49" s="106">
        <f>E44</f>
        <v>1398.5555555555552</v>
      </c>
      <c r="F49" s="52">
        <f>F44</f>
        <v>13985.555555555551</v>
      </c>
    </row>
    <row r="50" spans="3:6" ht="12.75">
      <c r="C50" s="68" t="s">
        <v>25</v>
      </c>
      <c r="D50" s="28"/>
      <c r="E50" s="106"/>
      <c r="F50" s="52"/>
    </row>
    <row r="51" spans="3:6" ht="12.75">
      <c r="C51" s="66" t="s">
        <v>23</v>
      </c>
      <c r="D51" s="56">
        <f>D39</f>
        <v>54.21205666666666</v>
      </c>
      <c r="E51" s="106">
        <f>E39</f>
        <v>1301.08936</v>
      </c>
      <c r="F51" s="52">
        <f>F39</f>
        <v>13010.8936</v>
      </c>
    </row>
    <row r="52" spans="3:6" ht="13.5" thickBot="1">
      <c r="C52" s="69" t="s">
        <v>41</v>
      </c>
      <c r="D52" s="70">
        <f>D42</f>
        <v>63.356481481481474</v>
      </c>
      <c r="E52" s="112">
        <f>E42</f>
        <v>1520.5555555555554</v>
      </c>
      <c r="F52" s="71">
        <f>F42</f>
        <v>15205.555555555555</v>
      </c>
    </row>
    <row r="53" ht="12.75">
      <c r="C53" s="72"/>
    </row>
    <row r="54" spans="1:9" s="13" customFormat="1" ht="12.75">
      <c r="A54" s="73"/>
      <c r="B54" s="74"/>
      <c r="C54" s="88" t="s">
        <v>42</v>
      </c>
      <c r="D54" s="10"/>
      <c r="E54" s="11"/>
      <c r="F54" s="75"/>
      <c r="G54" s="75"/>
      <c r="H54" s="75"/>
      <c r="I54" s="75"/>
    </row>
    <row r="55" spans="1:3" s="13" customFormat="1" ht="12.75">
      <c r="A55" s="73"/>
      <c r="B55" s="74"/>
      <c r="C55" s="12" t="s">
        <v>30</v>
      </c>
    </row>
    <row r="56" spans="1:3" ht="12.75">
      <c r="A56" s="76"/>
      <c r="C56" s="77" t="s">
        <v>31</v>
      </c>
    </row>
    <row r="57" spans="1:11" ht="12.75">
      <c r="A57" s="76"/>
      <c r="C57" s="78" t="s">
        <v>20</v>
      </c>
      <c r="D57" s="79"/>
      <c r="E57" s="79"/>
      <c r="F57" s="79"/>
      <c r="G57" s="79"/>
      <c r="H57" s="79"/>
      <c r="I57" s="79"/>
      <c r="J57" s="79"/>
      <c r="K57" s="79"/>
    </row>
    <row r="58" spans="1:11" ht="21.75" customHeight="1">
      <c r="A58" s="76"/>
      <c r="C58" s="130" t="s">
        <v>64</v>
      </c>
      <c r="D58" s="130"/>
      <c r="E58" s="130"/>
      <c r="F58" s="130"/>
      <c r="G58" s="80"/>
      <c r="H58" s="80"/>
      <c r="I58" s="80"/>
      <c r="J58" s="80"/>
      <c r="K58" s="80"/>
    </row>
    <row r="59" spans="1:11" ht="21.75" customHeight="1">
      <c r="A59" s="76"/>
      <c r="C59" s="130"/>
      <c r="D59" s="130"/>
      <c r="E59" s="130"/>
      <c r="F59" s="130"/>
      <c r="G59" s="80"/>
      <c r="H59" s="80"/>
      <c r="I59" s="80"/>
      <c r="J59" s="80"/>
      <c r="K59" s="80"/>
    </row>
    <row r="60" spans="1:11" ht="18" customHeight="1">
      <c r="A60" s="76"/>
      <c r="C60" s="130" t="s">
        <v>65</v>
      </c>
      <c r="D60" s="130"/>
      <c r="E60" s="130"/>
      <c r="F60" s="130"/>
      <c r="G60" s="80"/>
      <c r="H60" s="80"/>
      <c r="I60" s="80"/>
      <c r="J60" s="80"/>
      <c r="K60" s="80"/>
    </row>
    <row r="62" spans="4:6" ht="12.75">
      <c r="D62" s="28"/>
      <c r="E62" s="28"/>
      <c r="F62" s="28"/>
    </row>
    <row r="63" spans="4:6" ht="12.75">
      <c r="D63" s="92"/>
      <c r="E63" s="28"/>
      <c r="F63" s="28"/>
    </row>
    <row r="64" spans="4:6" ht="12.75">
      <c r="D64" s="93"/>
      <c r="E64" s="28"/>
      <c r="F64" s="93"/>
    </row>
    <row r="65" spans="4:6" ht="12.75">
      <c r="D65" s="28"/>
      <c r="E65" s="28"/>
      <c r="F65" s="28"/>
    </row>
    <row r="66" spans="4:6" ht="12.75">
      <c r="D66" s="28"/>
      <c r="E66" s="28"/>
      <c r="F66" s="28"/>
    </row>
    <row r="67" spans="4:6" ht="12.75">
      <c r="D67" s="28"/>
      <c r="E67" s="28"/>
      <c r="F67" s="28"/>
    </row>
    <row r="68" spans="4:6" ht="12.75">
      <c r="D68" s="28"/>
      <c r="E68" s="28"/>
      <c r="F68" s="28"/>
    </row>
    <row r="69" spans="4:6" ht="12.75">
      <c r="D69" s="28"/>
      <c r="E69" s="28"/>
      <c r="F69" s="28"/>
    </row>
    <row r="70" spans="4:6" ht="12.75">
      <c r="D70" s="28"/>
      <c r="E70" s="28"/>
      <c r="F70" s="28"/>
    </row>
    <row r="71" spans="4:6" ht="12.75">
      <c r="D71" s="94"/>
      <c r="E71" s="28"/>
      <c r="F71" s="28"/>
    </row>
    <row r="72" ht="12.75">
      <c r="D72" s="82"/>
    </row>
  </sheetData>
  <sheetProtection sheet="1"/>
  <mergeCells count="5">
    <mergeCell ref="C58:F59"/>
    <mergeCell ref="C60:F60"/>
    <mergeCell ref="E18:F18"/>
    <mergeCell ref="E15:F15"/>
    <mergeCell ref="E16:F16"/>
  </mergeCells>
  <dataValidations count="9">
    <dataValidation allowBlank="1" showInputMessage="1" showErrorMessage="1" prompt="Enter a value only if stover would normally be harvested." sqref="E27:E28 E30"/>
    <dataValidation allowBlank="1" showInputMessage="1" showErrorMessage="1" prompt="Include only fuel, repair and labor costs, or custom hire charges." sqref="D27:D28 F27"/>
    <dataValidation allowBlank="1" showInputMessage="1" showErrorMessage="1" prompt="Include only fuel, repair and labor costs,or custom drying charges.  Do not include storage costs beyond harvest." sqref="D29"/>
    <dataValidation allowBlank="1" showInputMessage="1" showErrorMessage="1" prompt="100% minus moisture level after drying." sqref="D30"/>
    <dataValidation allowBlank="1" showInputMessage="1" showErrorMessage="1" prompt="100% minus moisture level when harvested." sqref="F30"/>
    <dataValidation allowBlank="1" showInputMessage="1" showErrorMessage="1" prompt="Include only fuel, repair and labor costs, or custom hire charges.  Include cost of silage storage bags used." sqref="F28"/>
    <dataValidation allowBlank="1" showInputMessage="1" showErrorMessage="1" prompt="Use actual tons of silage harvested or the estimated yield from the cell above. You must enter a value here." sqref="D15"/>
    <dataValidation allowBlank="1" showInputMessage="1" showErrorMessage="1" prompt="Enter auction price less transportation cost to farm." sqref="D19:D20 D16:D17"/>
    <dataValidation allowBlank="1" showErrorMessage="1" sqref="D11:D12"/>
  </dataValidations>
  <hyperlinks>
    <hyperlink ref="C4" r:id="rId1" display="Ag Decision Maker information file A1-65 &quot;Pricing Forage in the Field&quot; has more details."/>
    <hyperlink ref="C55" r:id="rId2" display="Authors: William Edwards, ISU Extension Economist."/>
    <hyperlink ref="C56" r:id="rId3" display="              Dan Loy, ISU Extension Livestock Specialist."/>
  </hyperlinks>
  <printOptions/>
  <pageMargins left="0.75" right="0.75" top="0.75" bottom="0.75" header="0.5" footer="0.5"/>
  <pageSetup fitToHeight="1" fitToWidth="1" horizontalDpi="600" verticalDpi="600" orientation="portrait" scale="82" r:id="rId7"/>
  <drawing r:id="rId6"/>
  <legacyDrawing r:id="rId5"/>
</worksheet>
</file>

<file path=xl/worksheets/sheet4.xml><?xml version="1.0" encoding="utf-8"?>
<worksheet xmlns="http://schemas.openxmlformats.org/spreadsheetml/2006/main" xmlns:r="http://schemas.openxmlformats.org/officeDocument/2006/relationships">
  <sheetPr>
    <pageSetUpPr fitToPage="1"/>
  </sheetPr>
  <dimension ref="A1:L72"/>
  <sheetViews>
    <sheetView showGridLines="0" zoomScalePageLayoutView="0" workbookViewId="0" topLeftCell="A1">
      <selection activeCell="A1" sqref="A1"/>
    </sheetView>
  </sheetViews>
  <sheetFormatPr defaultColWidth="9.140625" defaultRowHeight="12.75"/>
  <cols>
    <col min="1" max="1" width="1.7109375" style="17" customWidth="1"/>
    <col min="2" max="2" width="1.7109375" style="18" customWidth="1"/>
    <col min="3" max="3" width="72.421875" style="16" bestFit="1" customWidth="1"/>
    <col min="4" max="6" width="12.7109375" style="16" customWidth="1"/>
    <col min="7" max="16384" width="9.140625" style="16" customWidth="1"/>
  </cols>
  <sheetData>
    <row r="1" spans="1:6" ht="18.75" thickBot="1">
      <c r="A1" s="14"/>
      <c r="B1" s="14"/>
      <c r="C1" s="15" t="s">
        <v>11</v>
      </c>
      <c r="D1" s="14"/>
      <c r="E1" s="14"/>
      <c r="F1" s="14"/>
    </row>
    <row r="2" spans="3:4" ht="15.75" thickTop="1">
      <c r="C2" s="19" t="s">
        <v>63</v>
      </c>
      <c r="D2" s="20"/>
    </row>
    <row r="3" ht="12.75">
      <c r="C3" s="16" t="s">
        <v>12</v>
      </c>
    </row>
    <row r="4" ht="12.75">
      <c r="C4" s="85" t="s">
        <v>33</v>
      </c>
    </row>
    <row r="5" spans="3:7" ht="12.75">
      <c r="C5" s="84" t="s">
        <v>32</v>
      </c>
      <c r="D5" s="83"/>
      <c r="E5" s="83"/>
      <c r="F5" s="21"/>
      <c r="G5" s="21"/>
    </row>
    <row r="6" ht="12.75">
      <c r="C6" s="123" t="s">
        <v>21</v>
      </c>
    </row>
    <row r="7" ht="13.5" thickBot="1">
      <c r="C7" s="21"/>
    </row>
    <row r="8" spans="3:12" ht="12.75">
      <c r="C8" s="22" t="s">
        <v>14</v>
      </c>
      <c r="D8" s="23"/>
      <c r="E8" s="23"/>
      <c r="F8" s="24"/>
      <c r="G8" s="25"/>
      <c r="H8" s="25"/>
      <c r="I8" s="26"/>
      <c r="J8" s="26"/>
      <c r="K8" s="27"/>
      <c r="L8" s="28"/>
    </row>
    <row r="9" spans="3:12" ht="12.75">
      <c r="C9" s="29" t="s">
        <v>18</v>
      </c>
      <c r="D9" s="1"/>
      <c r="E9" s="98" t="s">
        <v>46</v>
      </c>
      <c r="F9" s="101" t="s">
        <v>47</v>
      </c>
      <c r="G9" s="25"/>
      <c r="H9" s="25"/>
      <c r="I9" s="26"/>
      <c r="J9" s="26"/>
      <c r="K9" s="27"/>
      <c r="L9" s="28"/>
    </row>
    <row r="10" spans="3:12" ht="12.75">
      <c r="C10" s="31" t="s">
        <v>17</v>
      </c>
      <c r="D10" s="1"/>
      <c r="E10" s="99" t="s">
        <v>55</v>
      </c>
      <c r="F10" s="97">
        <v>0.23</v>
      </c>
      <c r="G10" s="32"/>
      <c r="H10" s="32"/>
      <c r="I10" s="32"/>
      <c r="J10" s="33"/>
      <c r="K10" s="34"/>
      <c r="L10" s="28"/>
    </row>
    <row r="11" spans="3:12" ht="12.75">
      <c r="C11" s="31" t="s">
        <v>0</v>
      </c>
      <c r="D11" s="2"/>
      <c r="E11" s="99" t="s">
        <v>56</v>
      </c>
      <c r="F11" s="97">
        <v>0.36</v>
      </c>
      <c r="G11" s="32"/>
      <c r="H11" s="32"/>
      <c r="I11" s="32"/>
      <c r="J11" s="33"/>
      <c r="K11" s="34"/>
      <c r="L11" s="28"/>
    </row>
    <row r="12" spans="3:12" ht="12.75">
      <c r="C12" s="67" t="s">
        <v>51</v>
      </c>
      <c r="D12" s="2"/>
      <c r="E12" s="100" t="s">
        <v>57</v>
      </c>
      <c r="F12" s="97">
        <v>0.43</v>
      </c>
      <c r="G12" s="32"/>
      <c r="H12" s="32"/>
      <c r="I12" s="32"/>
      <c r="J12" s="33"/>
      <c r="K12" s="34"/>
      <c r="L12" s="28"/>
    </row>
    <row r="13" spans="3:12" ht="12.75">
      <c r="C13" s="67" t="s">
        <v>52</v>
      </c>
      <c r="D13" s="119"/>
      <c r="E13" s="95" t="s">
        <v>58</v>
      </c>
      <c r="F13" s="102">
        <v>0.48</v>
      </c>
      <c r="G13" s="35"/>
      <c r="H13" s="35"/>
      <c r="I13" s="32"/>
      <c r="J13" s="33"/>
      <c r="K13" s="34"/>
      <c r="L13" s="28"/>
    </row>
    <row r="14" spans="3:12" ht="12.75">
      <c r="C14" s="57" t="s">
        <v>44</v>
      </c>
      <c r="D14" s="36" t="e">
        <f>(D10*56*0.845)/(IF(F30=0,0.35,F30)*2000*D13)</f>
        <v>#DIV/0!</v>
      </c>
      <c r="E14" s="99" t="s">
        <v>59</v>
      </c>
      <c r="F14" s="103">
        <v>0.5</v>
      </c>
      <c r="G14" s="35"/>
      <c r="H14" s="35"/>
      <c r="I14" s="32"/>
      <c r="J14" s="33"/>
      <c r="K14" s="34"/>
      <c r="L14" s="28"/>
    </row>
    <row r="15" spans="3:12" ht="12.75">
      <c r="C15" s="31" t="s">
        <v>29</v>
      </c>
      <c r="D15" s="3"/>
      <c r="E15" s="124" t="s">
        <v>53</v>
      </c>
      <c r="F15" s="125"/>
      <c r="G15" s="35"/>
      <c r="H15" s="35"/>
      <c r="I15" s="32"/>
      <c r="J15" s="33"/>
      <c r="K15" s="34"/>
      <c r="L15" s="28"/>
    </row>
    <row r="16" spans="3:12" ht="12.75">
      <c r="C16" s="57" t="s">
        <v>34</v>
      </c>
      <c r="D16" s="36" t="e">
        <f>D10/IF(D15&gt;0,D15,D14)</f>
        <v>#DIV/0!</v>
      </c>
      <c r="E16" s="126" t="s">
        <v>54</v>
      </c>
      <c r="F16" s="127"/>
      <c r="G16" s="35"/>
      <c r="J16" s="33"/>
      <c r="K16" s="34"/>
      <c r="L16" s="28"/>
    </row>
    <row r="17" spans="3:12" ht="12.75">
      <c r="C17" s="57" t="s">
        <v>38</v>
      </c>
      <c r="D17" s="36">
        <f>IF(E30&gt;0,(IF(D15&gt;0,D15,D14)*F30-D10*56*D30/2000)/E30,0)</f>
        <v>0</v>
      </c>
      <c r="E17" s="28"/>
      <c r="F17" s="30"/>
      <c r="G17" s="35"/>
      <c r="J17" s="33"/>
      <c r="K17" s="34"/>
      <c r="L17" s="28"/>
    </row>
    <row r="18" spans="3:12" ht="12.75">
      <c r="C18" s="31" t="s">
        <v>28</v>
      </c>
      <c r="D18" s="4"/>
      <c r="E18" s="128"/>
      <c r="F18" s="129"/>
      <c r="G18" s="37"/>
      <c r="H18" s="28"/>
      <c r="I18" s="28"/>
      <c r="J18" s="28"/>
      <c r="K18" s="28"/>
      <c r="L18" s="28"/>
    </row>
    <row r="19" spans="3:11" ht="12.75">
      <c r="C19" s="57" t="s">
        <v>50</v>
      </c>
      <c r="D19" s="5"/>
      <c r="E19" s="28"/>
      <c r="F19" s="30"/>
      <c r="G19" s="38"/>
      <c r="H19" s="32"/>
      <c r="I19" s="32"/>
      <c r="J19" s="33"/>
      <c r="K19" s="34"/>
    </row>
    <row r="20" spans="3:11" ht="12.75">
      <c r="C20" s="57"/>
      <c r="D20" s="96"/>
      <c r="E20" s="89" t="s">
        <v>27</v>
      </c>
      <c r="F20" s="90" t="s">
        <v>2</v>
      </c>
      <c r="G20" s="38"/>
      <c r="H20" s="32"/>
      <c r="I20" s="32"/>
      <c r="J20" s="33"/>
      <c r="K20" s="34"/>
    </row>
    <row r="21" spans="3:11" ht="12.75">
      <c r="C21" s="57" t="s">
        <v>48</v>
      </c>
      <c r="D21" s="28"/>
      <c r="E21" s="120"/>
      <c r="F21" s="121"/>
      <c r="G21" s="38"/>
      <c r="H21" s="32"/>
      <c r="I21" s="32"/>
      <c r="J21" s="33"/>
      <c r="K21" s="34"/>
    </row>
    <row r="22" spans="3:11" ht="12.75">
      <c r="C22" s="57" t="s">
        <v>49</v>
      </c>
      <c r="D22" s="28"/>
      <c r="E22" s="120"/>
      <c r="F22" s="121"/>
      <c r="G22" s="38"/>
      <c r="H22" s="87"/>
      <c r="I22" s="32"/>
      <c r="J22" s="33"/>
      <c r="K22" s="34"/>
    </row>
    <row r="23" spans="3:11" ht="12.75">
      <c r="C23" s="57" t="s">
        <v>45</v>
      </c>
      <c r="D23" s="2"/>
      <c r="E23" s="28"/>
      <c r="F23" s="30"/>
      <c r="G23" s="38"/>
      <c r="H23" s="87"/>
      <c r="I23" s="32"/>
      <c r="J23" s="33"/>
      <c r="K23" s="34"/>
    </row>
    <row r="24" spans="3:11" ht="12.75">
      <c r="C24" s="57" t="s">
        <v>60</v>
      </c>
      <c r="D24" s="2"/>
      <c r="E24" s="28"/>
      <c r="F24" s="30"/>
      <c r="G24" s="39"/>
      <c r="H24" s="40"/>
      <c r="I24" s="40"/>
      <c r="J24" s="40"/>
      <c r="K24" s="40"/>
    </row>
    <row r="25" spans="3:11" ht="12.75">
      <c r="C25" s="57"/>
      <c r="D25" s="91"/>
      <c r="E25" s="28"/>
      <c r="F25" s="30"/>
      <c r="G25" s="39"/>
      <c r="H25" s="40"/>
      <c r="I25" s="40"/>
      <c r="J25" s="40"/>
      <c r="K25" s="40"/>
    </row>
    <row r="26" spans="3:11" ht="12.75">
      <c r="C26" s="41" t="s">
        <v>13</v>
      </c>
      <c r="D26" s="42" t="s">
        <v>1</v>
      </c>
      <c r="E26" s="42" t="s">
        <v>27</v>
      </c>
      <c r="F26" s="43" t="s">
        <v>2</v>
      </c>
      <c r="H26" s="40"/>
      <c r="I26" s="40"/>
      <c r="J26" s="40"/>
      <c r="K26" s="40"/>
    </row>
    <row r="27" spans="3:11" ht="12.75">
      <c r="C27" s="31" t="s">
        <v>3</v>
      </c>
      <c r="D27" s="2"/>
      <c r="E27" s="2"/>
      <c r="F27" s="6"/>
      <c r="H27" s="40"/>
      <c r="I27" s="40"/>
      <c r="J27" s="40"/>
      <c r="K27" s="40"/>
    </row>
    <row r="28" spans="3:6" ht="12.75">
      <c r="C28" s="31" t="s">
        <v>7</v>
      </c>
      <c r="D28" s="2"/>
      <c r="E28" s="2"/>
      <c r="F28" s="6"/>
    </row>
    <row r="29" spans="3:6" ht="12.75">
      <c r="C29" s="31" t="s">
        <v>4</v>
      </c>
      <c r="D29" s="2"/>
      <c r="E29" s="44"/>
      <c r="F29" s="45"/>
    </row>
    <row r="30" spans="3:6" ht="13.5" thickBot="1">
      <c r="C30" s="86" t="s">
        <v>37</v>
      </c>
      <c r="D30" s="7"/>
      <c r="E30" s="8"/>
      <c r="F30" s="9"/>
    </row>
    <row r="31" ht="13.5" thickBot="1"/>
    <row r="32" spans="3:6" ht="12.75">
      <c r="C32" s="22" t="s">
        <v>9</v>
      </c>
      <c r="D32" s="46" t="s">
        <v>26</v>
      </c>
      <c r="E32" s="46" t="s">
        <v>10</v>
      </c>
      <c r="F32" s="47" t="s">
        <v>19</v>
      </c>
    </row>
    <row r="33" spans="3:6" ht="12.75">
      <c r="C33" s="57" t="s">
        <v>36</v>
      </c>
      <c r="D33" s="58">
        <f>IF(D$15&gt;0,E33/D$15,0)</f>
        <v>0</v>
      </c>
      <c r="E33" s="113">
        <f>D10*D11</f>
        <v>0</v>
      </c>
      <c r="F33" s="59">
        <f aca="true" t="shared" si="0" ref="F33:F40">D$9*E33</f>
        <v>0</v>
      </c>
    </row>
    <row r="34" spans="3:6" ht="12.75">
      <c r="C34" s="57" t="s">
        <v>35</v>
      </c>
      <c r="D34" s="58">
        <f>IF(D$15&gt;0,E34/D$15,0)</f>
        <v>0</v>
      </c>
      <c r="E34" s="113">
        <f>D18*D19*D17</f>
        <v>0</v>
      </c>
      <c r="F34" s="59">
        <f t="shared" si="0"/>
        <v>0</v>
      </c>
    </row>
    <row r="35" spans="3:6" ht="12.75">
      <c r="C35" s="57" t="s">
        <v>39</v>
      </c>
      <c r="D35" s="58">
        <f>IF(D$15&gt;0,E35/D$15,0)</f>
        <v>0</v>
      </c>
      <c r="E35" s="114">
        <f>(D23*3.5+D24*8)*D15-(D23*5.9+D24*25)*D18*D17</f>
        <v>0</v>
      </c>
      <c r="F35" s="59">
        <f t="shared" si="0"/>
        <v>0</v>
      </c>
    </row>
    <row r="36" spans="3:6" ht="12.75">
      <c r="C36" s="31" t="s">
        <v>16</v>
      </c>
      <c r="D36" s="58">
        <f>IF(D$15&gt;0,E36/D$15,0)</f>
        <v>0</v>
      </c>
      <c r="E36" s="114">
        <f>D27+(D28+D29)*D10+IF(D18&gt;0,E27,0)+E28*D17*D18</f>
        <v>0</v>
      </c>
      <c r="F36" s="59">
        <f t="shared" si="0"/>
        <v>0</v>
      </c>
    </row>
    <row r="37" spans="3:6" ht="12.75">
      <c r="C37" s="48" t="s">
        <v>5</v>
      </c>
      <c r="D37" s="49">
        <f>IF(D$15&gt;0,E37/D$15,0)</f>
        <v>0</v>
      </c>
      <c r="E37" s="105">
        <f>E33+E34+E35-E36</f>
        <v>0</v>
      </c>
      <c r="F37" s="50">
        <f t="shared" si="0"/>
        <v>0</v>
      </c>
    </row>
    <row r="38" spans="3:6" ht="12.75">
      <c r="C38" s="31" t="s">
        <v>6</v>
      </c>
      <c r="D38" s="51">
        <f>IF(D15&gt;0,E38/D15,0)</f>
        <v>0</v>
      </c>
      <c r="E38" s="104">
        <f>F27+F28*D15</f>
        <v>0</v>
      </c>
      <c r="F38" s="52">
        <f t="shared" si="0"/>
        <v>0</v>
      </c>
    </row>
    <row r="39" spans="3:6" ht="12.75">
      <c r="C39" s="48" t="s">
        <v>8</v>
      </c>
      <c r="D39" s="49">
        <f>IF(D15&gt;0,E39/D15,0)</f>
        <v>0</v>
      </c>
      <c r="E39" s="105">
        <f>E37+E38</f>
        <v>0</v>
      </c>
      <c r="F39" s="50">
        <f t="shared" si="0"/>
        <v>0</v>
      </c>
    </row>
    <row r="40" spans="3:6" ht="12.75">
      <c r="C40" s="31"/>
      <c r="D40" s="28"/>
      <c r="E40" s="106"/>
      <c r="F40" s="52">
        <f t="shared" si="0"/>
        <v>0</v>
      </c>
    </row>
    <row r="41" spans="3:6" ht="12.75">
      <c r="C41" s="53" t="s">
        <v>40</v>
      </c>
      <c r="D41" s="54" t="s">
        <v>26</v>
      </c>
      <c r="E41" s="107" t="s">
        <v>10</v>
      </c>
      <c r="F41" s="55" t="s">
        <v>19</v>
      </c>
    </row>
    <row r="42" spans="3:6" ht="12.75">
      <c r="C42" s="48" t="s">
        <v>43</v>
      </c>
      <c r="D42" s="49" t="e">
        <f>D16*D11+D12*D17*(E30/0.9)/IF(D15&gt;0,D15,D14)</f>
        <v>#DIV/0!</v>
      </c>
      <c r="E42" s="105" t="e">
        <f>D42*D$15</f>
        <v>#DIV/0!</v>
      </c>
      <c r="F42" s="50" t="e">
        <f>D$9*E42</f>
        <v>#DIV/0!</v>
      </c>
    </row>
    <row r="43" spans="3:6" ht="12.75">
      <c r="C43" s="57" t="s">
        <v>22</v>
      </c>
      <c r="D43" s="58">
        <f>D38</f>
        <v>0</v>
      </c>
      <c r="E43" s="108">
        <f>E38</f>
        <v>0</v>
      </c>
      <c r="F43" s="59">
        <f>F38</f>
        <v>0</v>
      </c>
    </row>
    <row r="44" spans="3:6" ht="12.75">
      <c r="C44" s="48" t="s">
        <v>15</v>
      </c>
      <c r="D44" s="60">
        <f>IF(D15&gt;0,D42-F27/D15-F28,0)</f>
        <v>0</v>
      </c>
      <c r="E44" s="105">
        <f>D44*D$15</f>
        <v>0</v>
      </c>
      <c r="F44" s="50">
        <f>D$9*E44</f>
        <v>0</v>
      </c>
    </row>
    <row r="45" spans="3:6" ht="12.75">
      <c r="C45" s="61"/>
      <c r="D45" s="62"/>
      <c r="E45" s="109"/>
      <c r="F45" s="63"/>
    </row>
    <row r="46" spans="3:6" ht="12.75">
      <c r="C46" s="48" t="s">
        <v>66</v>
      </c>
      <c r="D46" s="60"/>
      <c r="E46" s="110"/>
      <c r="F46" s="50"/>
    </row>
    <row r="47" spans="3:6" ht="12.75">
      <c r="C47" s="48" t="s">
        <v>24</v>
      </c>
      <c r="D47" s="64" t="s">
        <v>26</v>
      </c>
      <c r="E47" s="111" t="s">
        <v>10</v>
      </c>
      <c r="F47" s="65" t="s">
        <v>19</v>
      </c>
    </row>
    <row r="48" spans="3:6" ht="12.75">
      <c r="C48" s="66" t="s">
        <v>23</v>
      </c>
      <c r="D48" s="56">
        <f>D37</f>
        <v>0</v>
      </c>
      <c r="E48" s="106">
        <f>E37</f>
        <v>0</v>
      </c>
      <c r="F48" s="52">
        <f>F37</f>
        <v>0</v>
      </c>
    </row>
    <row r="49" spans="3:6" ht="12.75">
      <c r="C49" s="67" t="s">
        <v>41</v>
      </c>
      <c r="D49" s="56">
        <f>D44</f>
        <v>0</v>
      </c>
      <c r="E49" s="106">
        <f>E44</f>
        <v>0</v>
      </c>
      <c r="F49" s="52">
        <f>F44</f>
        <v>0</v>
      </c>
    </row>
    <row r="50" spans="3:6" ht="12.75">
      <c r="C50" s="68" t="s">
        <v>25</v>
      </c>
      <c r="D50" s="28"/>
      <c r="E50" s="106"/>
      <c r="F50" s="52"/>
    </row>
    <row r="51" spans="3:6" ht="12.75">
      <c r="C51" s="66" t="s">
        <v>23</v>
      </c>
      <c r="D51" s="56">
        <f>D39</f>
        <v>0</v>
      </c>
      <c r="E51" s="106">
        <f>E39</f>
        <v>0</v>
      </c>
      <c r="F51" s="52">
        <f>F39</f>
        <v>0</v>
      </c>
    </row>
    <row r="52" spans="3:6" ht="13.5" thickBot="1">
      <c r="C52" s="69" t="s">
        <v>41</v>
      </c>
      <c r="D52" s="70" t="e">
        <f>D42</f>
        <v>#DIV/0!</v>
      </c>
      <c r="E52" s="112" t="e">
        <f>E42</f>
        <v>#DIV/0!</v>
      </c>
      <c r="F52" s="71" t="e">
        <f>F42</f>
        <v>#DIV/0!</v>
      </c>
    </row>
    <row r="53" ht="12.75">
      <c r="C53" s="72"/>
    </row>
    <row r="54" spans="1:9" s="13" customFormat="1" ht="12.75">
      <c r="A54" s="73"/>
      <c r="B54" s="74"/>
      <c r="C54" s="88" t="s">
        <v>42</v>
      </c>
      <c r="D54" s="10"/>
      <c r="E54" s="11"/>
      <c r="F54" s="75"/>
      <c r="G54" s="75"/>
      <c r="H54" s="75"/>
      <c r="I54" s="75"/>
    </row>
    <row r="55" spans="1:3" s="13" customFormat="1" ht="12.75">
      <c r="A55" s="73"/>
      <c r="B55" s="74"/>
      <c r="C55" s="12" t="s">
        <v>30</v>
      </c>
    </row>
    <row r="56" spans="1:3" ht="12.75">
      <c r="A56" s="76"/>
      <c r="C56" s="77" t="s">
        <v>31</v>
      </c>
    </row>
    <row r="57" spans="1:11" ht="12.75">
      <c r="A57" s="76"/>
      <c r="C57" s="78" t="s">
        <v>20</v>
      </c>
      <c r="D57" s="79"/>
      <c r="E57" s="79"/>
      <c r="F57" s="79"/>
      <c r="G57" s="79"/>
      <c r="H57" s="79"/>
      <c r="I57" s="79"/>
      <c r="J57" s="79"/>
      <c r="K57" s="79"/>
    </row>
    <row r="58" spans="1:11" ht="21.75" customHeight="1">
      <c r="A58" s="76"/>
      <c r="C58" s="130" t="s">
        <v>64</v>
      </c>
      <c r="D58" s="130"/>
      <c r="E58" s="130"/>
      <c r="F58" s="130"/>
      <c r="G58" s="80"/>
      <c r="H58" s="80"/>
      <c r="I58" s="80"/>
      <c r="J58" s="80"/>
      <c r="K58" s="80"/>
    </row>
    <row r="59" spans="1:11" ht="21.75" customHeight="1">
      <c r="A59" s="76"/>
      <c r="C59" s="130"/>
      <c r="D59" s="130"/>
      <c r="E59" s="130"/>
      <c r="F59" s="130"/>
      <c r="G59" s="80"/>
      <c r="H59" s="80"/>
      <c r="I59" s="80"/>
      <c r="J59" s="80"/>
      <c r="K59" s="80"/>
    </row>
    <row r="60" spans="1:11" ht="18" customHeight="1">
      <c r="A60" s="76"/>
      <c r="C60" s="130" t="s">
        <v>65</v>
      </c>
      <c r="D60" s="130"/>
      <c r="E60" s="130"/>
      <c r="F60" s="130"/>
      <c r="G60" s="80"/>
      <c r="H60" s="80"/>
      <c r="I60" s="80"/>
      <c r="J60" s="80"/>
      <c r="K60" s="80"/>
    </row>
    <row r="62" spans="4:6" ht="12.75">
      <c r="D62" s="28"/>
      <c r="E62" s="28"/>
      <c r="F62" s="28"/>
    </row>
    <row r="63" spans="4:6" ht="12.75">
      <c r="D63" s="92"/>
      <c r="E63" s="28"/>
      <c r="F63" s="28"/>
    </row>
    <row r="64" spans="4:6" ht="12.75">
      <c r="D64" s="93"/>
      <c r="E64" s="28"/>
      <c r="F64" s="93"/>
    </row>
    <row r="65" spans="4:6" ht="12.75">
      <c r="D65" s="28"/>
      <c r="E65" s="28"/>
      <c r="F65" s="28"/>
    </row>
    <row r="66" spans="4:6" ht="12.75">
      <c r="D66" s="28"/>
      <c r="E66" s="28"/>
      <c r="F66" s="28"/>
    </row>
    <row r="67" spans="4:6" ht="12.75">
      <c r="D67" s="28"/>
      <c r="E67" s="28"/>
      <c r="F67" s="28"/>
    </row>
    <row r="68" spans="4:6" ht="12.75">
      <c r="D68" s="28"/>
      <c r="E68" s="28"/>
      <c r="F68" s="28"/>
    </row>
    <row r="69" spans="4:6" ht="12.75">
      <c r="D69" s="28"/>
      <c r="E69" s="28"/>
      <c r="F69" s="28"/>
    </row>
    <row r="70" spans="4:6" ht="12.75">
      <c r="D70" s="28"/>
      <c r="E70" s="28"/>
      <c r="F70" s="28"/>
    </row>
    <row r="71" spans="4:6" ht="12.75">
      <c r="D71" s="94"/>
      <c r="E71" s="28"/>
      <c r="F71" s="28"/>
    </row>
    <row r="72" ht="12.75">
      <c r="D72" s="82"/>
    </row>
  </sheetData>
  <sheetProtection sheet="1" objects="1" scenarios="1"/>
  <mergeCells count="5">
    <mergeCell ref="E15:F15"/>
    <mergeCell ref="E16:F16"/>
    <mergeCell ref="E18:F18"/>
    <mergeCell ref="C58:F59"/>
    <mergeCell ref="C60:F60"/>
  </mergeCells>
  <dataValidations count="9">
    <dataValidation allowBlank="1" showErrorMessage="1" sqref="D11:D12"/>
    <dataValidation allowBlank="1" showInputMessage="1" showErrorMessage="1" prompt="Enter auction price less transportation cost to farm." sqref="D19:D20 D16:D17"/>
    <dataValidation allowBlank="1" showInputMessage="1" showErrorMessage="1" prompt="Use actual tons of silage harvested or the estimated yield from the cell above. You must enter a value here." sqref="D15"/>
    <dataValidation allowBlank="1" showInputMessage="1" showErrorMessage="1" prompt="Include only fuel, repair and labor costs, or custom hire charges.  Include cost of silage storage bags used." sqref="F28"/>
    <dataValidation allowBlank="1" showInputMessage="1" showErrorMessage="1" prompt="100% minus moisture level when harvested." sqref="F30"/>
    <dataValidation allowBlank="1" showInputMessage="1" showErrorMessage="1" prompt="100% minus moisture level after drying." sqref="D30"/>
    <dataValidation allowBlank="1" showInputMessage="1" showErrorMessage="1" prompt="Include only fuel, repair and labor costs,or custom drying charges.  Do not include storage costs beyond harvest." sqref="D29"/>
    <dataValidation allowBlank="1" showInputMessage="1" showErrorMessage="1" prompt="Include only fuel, repair and labor costs, or custom hire charges." sqref="D27:D28 F27"/>
    <dataValidation allowBlank="1" showInputMessage="1" showErrorMessage="1" prompt="Enter a value only if stover would normally be harvested." sqref="E27:E28 E30"/>
  </dataValidations>
  <hyperlinks>
    <hyperlink ref="C4" r:id="rId1" display="Ag Decision Maker information file A1-65 &quot;Pricing Forage in the Field&quot; has more details."/>
    <hyperlink ref="C55" r:id="rId2" display="Authors: William Edwards, ISU Extension Economist."/>
    <hyperlink ref="C56" r:id="rId3" display="              Dan Loy, ISU Extension Livestock Specialist."/>
  </hyperlinks>
  <printOptions/>
  <pageMargins left="0.75" right="0.75" top="0.75" bottom="0.75" header="0.5" footer="0.5"/>
  <pageSetup fitToHeight="1" fitToWidth="1" horizontalDpi="600" verticalDpi="600" orientation="portrait" scale="82"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edwards</dc:creator>
  <cp:keywords/>
  <dc:description/>
  <cp:lastModifiedBy>aholste</cp:lastModifiedBy>
  <cp:lastPrinted>2012-07-13T17:21:16Z</cp:lastPrinted>
  <dcterms:created xsi:type="dcterms:W3CDTF">2000-03-14T16:10:20Z</dcterms:created>
  <dcterms:modified xsi:type="dcterms:W3CDTF">2012-07-13T17:21:19Z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