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10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Results!$A$1:$L$70</definedName>
  </definedNames>
  <calcPr calcId="162913"/>
</workbook>
</file>

<file path=xl/calcChain.xml><?xml version="1.0" encoding="utf-8"?>
<calcChain xmlns="http://schemas.openxmlformats.org/spreadsheetml/2006/main">
  <c r="O43" i="2" l="1"/>
  <c r="O44" i="2"/>
  <c r="O45" i="2"/>
  <c r="O46" i="2"/>
  <c r="O47" i="2"/>
  <c r="O48" i="2"/>
  <c r="O49" i="2"/>
  <c r="O50" i="2"/>
  <c r="O51" i="2"/>
  <c r="O52" i="2"/>
  <c r="O53" i="2"/>
  <c r="O54" i="2"/>
  <c r="O41" i="2"/>
  <c r="O42" i="2"/>
  <c r="N65" i="2"/>
  <c r="K58" i="2"/>
  <c r="K59" i="2"/>
  <c r="K60" i="2"/>
  <c r="K61" i="2"/>
  <c r="O31" i="2"/>
  <c r="O32" i="2"/>
  <c r="O33" i="2"/>
  <c r="O34" i="2"/>
  <c r="O35" i="2"/>
  <c r="O36" i="2"/>
  <c r="O37" i="2"/>
  <c r="O56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8" i="2"/>
  <c r="O39" i="2"/>
  <c r="O40" i="2"/>
  <c r="O10" i="2"/>
  <c r="O9" i="2"/>
  <c r="J61" i="2"/>
  <c r="J60" i="2"/>
  <c r="J59" i="2"/>
  <c r="J58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C61" i="2"/>
  <c r="C60" i="2"/>
  <c r="C59" i="2"/>
  <c r="C58" i="2"/>
  <c r="N66" i="2" l="1"/>
  <c r="N64" i="2" s="1"/>
  <c r="L36" i="2" l="1"/>
  <c r="L44" i="2"/>
  <c r="L52" i="2"/>
  <c r="L37" i="2"/>
  <c r="L45" i="2"/>
  <c r="L53" i="2"/>
  <c r="L12" i="2"/>
  <c r="L16" i="2"/>
  <c r="L20" i="2"/>
  <c r="L24" i="2"/>
  <c r="L28" i="2"/>
  <c r="L35" i="2"/>
  <c r="L11" i="2"/>
  <c r="L23" i="2"/>
  <c r="L38" i="2"/>
  <c r="L46" i="2"/>
  <c r="L54" i="2"/>
  <c r="L31" i="2"/>
  <c r="L10" i="2"/>
  <c r="L43" i="2"/>
  <c r="L19" i="2"/>
  <c r="L39" i="2"/>
  <c r="L47" i="2"/>
  <c r="L32" i="2"/>
  <c r="L13" i="2"/>
  <c r="L17" i="2"/>
  <c r="L21" i="2"/>
  <c r="L25" i="2"/>
  <c r="L29" i="2"/>
  <c r="L40" i="2"/>
  <c r="L48" i="2"/>
  <c r="L9" i="2"/>
  <c r="L51" i="2"/>
  <c r="L27" i="2"/>
  <c r="L33" i="2"/>
  <c r="L41" i="2"/>
  <c r="L49" i="2"/>
  <c r="L56" i="2"/>
  <c r="L14" i="2"/>
  <c r="L18" i="2"/>
  <c r="L22" i="2"/>
  <c r="L26" i="2"/>
  <c r="L30" i="2"/>
  <c r="L34" i="2"/>
  <c r="L42" i="2"/>
  <c r="L50" i="2"/>
  <c r="L15" i="2"/>
  <c r="L58" i="2" l="1"/>
  <c r="L59" i="2"/>
  <c r="L61" i="2"/>
  <c r="L60" i="2"/>
</calcChain>
</file>

<file path=xl/sharedStrings.xml><?xml version="1.0" encoding="utf-8"?>
<sst xmlns="http://schemas.openxmlformats.org/spreadsheetml/2006/main" count="132" uniqueCount="101">
  <si>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</si>
  <si>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</si>
  <si>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</si>
  <si>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</si>
  <si>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</si>
  <si>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</si>
  <si>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</si>
  <si>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</si>
  <si>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</si>
  <si>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</si>
  <si>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</si>
  <si>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</si>
  <si>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</si>
  <si>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</si>
  <si>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</si>
  <si>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</si>
  <si>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</si>
  <si>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</si>
  <si>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</si>
  <si>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</si>
  <si>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</si>
  <si>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</si>
  <si>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</si>
  <si>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</si>
  <si>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</si>
  <si>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</si>
  <si>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</si>
  <si>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</si>
  <si>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</si>
  <si>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</si>
  <si>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</si>
  <si>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Ethanol Yld    (gal/bu)</t>
  </si>
  <si>
    <t>YIELD, PROTEIN, OIL, STARCH, TEST WEIGHT, DENSITY and ETHANOL BASIS 15% MOISTURE.</t>
  </si>
  <si>
    <t>VALUE IS GROSS REVENUE PER ACRE MINUS 5 CENTS/BU/PT. FOR DRYING.</t>
  </si>
  <si>
    <t>2010 Strip Plots</t>
  </si>
  <si>
    <t>Copyright © 1996-2010, Iowa Grain Quality Initiative, Iowa State University, Ames, Iowa. All rights reserved.</t>
  </si>
  <si>
    <r>
      <t>2</t>
    </r>
    <r>
      <rPr>
        <sz val="11"/>
        <rFont val="Arial"/>
        <family val="2"/>
      </rPr>
      <t xml:space="preserve"> Value is determined by the current price for corn ($4.25) and a drying charge.</t>
    </r>
  </si>
  <si>
    <t>Mycogen</t>
  </si>
  <si>
    <t>2E694 RR</t>
  </si>
  <si>
    <t>Legend Seeds</t>
  </si>
  <si>
    <t>LR9904 VT3</t>
  </si>
  <si>
    <t>Legend seeds</t>
  </si>
  <si>
    <t>LR9807 VT3</t>
  </si>
  <si>
    <t>Epley Bros.</t>
  </si>
  <si>
    <t>E2404 VT3 Pro</t>
  </si>
  <si>
    <t>E1514 VT3</t>
  </si>
  <si>
    <t>E1238 GT3000</t>
  </si>
  <si>
    <t>Croplan</t>
  </si>
  <si>
    <t>5757 VT3</t>
  </si>
  <si>
    <t>5338 VT3</t>
  </si>
  <si>
    <t>5237 SS</t>
  </si>
  <si>
    <t>6125 VT3</t>
  </si>
  <si>
    <t>Gold Country</t>
  </si>
  <si>
    <t>102-05 VT3</t>
  </si>
  <si>
    <t>103-09 VT3</t>
  </si>
  <si>
    <t>96-20 VT3</t>
  </si>
  <si>
    <t>Albert Lea Viking</t>
  </si>
  <si>
    <t>Y84-00RL</t>
  </si>
  <si>
    <t>6919 VT3</t>
  </si>
  <si>
    <t>B43-06R</t>
  </si>
  <si>
    <t>GT5781</t>
  </si>
  <si>
    <t>NuTech</t>
  </si>
  <si>
    <t>5X909 HXRR</t>
  </si>
  <si>
    <t>5X905 HXRR</t>
  </si>
  <si>
    <t>Great Lakes</t>
  </si>
  <si>
    <t>5211 GS STX</t>
  </si>
  <si>
    <t>5939 G3 XT3</t>
  </si>
  <si>
    <t>Renze</t>
  </si>
  <si>
    <t>3280 STX</t>
  </si>
  <si>
    <t>7270 RR</t>
  </si>
  <si>
    <t>NK Brand</t>
  </si>
  <si>
    <t>N53C-3000GT</t>
  </si>
  <si>
    <t>N61P-3000GT</t>
  </si>
  <si>
    <t>N49J-3000GT</t>
  </si>
  <si>
    <t>N63R-3000GT</t>
  </si>
  <si>
    <t>LG Seeds</t>
  </si>
  <si>
    <t>2510 STX</t>
  </si>
  <si>
    <t>2620 VT3</t>
  </si>
  <si>
    <t>2549 VT3</t>
  </si>
  <si>
    <t>2532 VT3</t>
  </si>
  <si>
    <t>Dekalb</t>
  </si>
  <si>
    <t>DK55-09 STX</t>
  </si>
  <si>
    <t>DK53-78 STX</t>
  </si>
  <si>
    <t>Pioneer</t>
  </si>
  <si>
    <t>PO453HR</t>
  </si>
  <si>
    <t>KK 61-21 STX</t>
  </si>
  <si>
    <t>PO717 HR HX</t>
  </si>
  <si>
    <t>AgriGold</t>
  </si>
  <si>
    <t>A6458 VT3</t>
  </si>
  <si>
    <t>A6309 STX</t>
  </si>
  <si>
    <t>A6384 VT3 Pro</t>
  </si>
  <si>
    <t>A6325 VT3</t>
  </si>
  <si>
    <t>Kruger</t>
  </si>
  <si>
    <t>K49209 STX</t>
  </si>
  <si>
    <t>K49205 STX</t>
  </si>
  <si>
    <t>K6408 VT3</t>
  </si>
  <si>
    <t xml:space="preserve">2K592 HX </t>
  </si>
  <si>
    <t>2J597 STX</t>
  </si>
  <si>
    <t>2D692 STX</t>
  </si>
  <si>
    <t>2A551 HX</t>
  </si>
  <si>
    <t>Bremer Co Corn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</si>
</sst>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1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170" fontId="2" fillId="3" borderId="31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65" fontId="1" fillId="5" borderId="32" xfId="0" applyNumberFormat="1" applyFont="1" applyFill="1" applyBorder="1" applyAlignment="1">
      <alignment horizontal="center"/>
    </xf>
    <xf numFmtId="165" fontId="1" fillId="5" borderId="33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4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953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8</xdr:col>
      <xdr:colOff>447675</xdr:colOff>
      <xdr:row>57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15675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9525</xdr:rowOff>
    </xdr:from>
    <xdr:to>
      <xdr:col>11</xdr:col>
      <xdr:colOff>866775</xdr:colOff>
      <xdr:row>57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1115675"/>
          <a:ext cx="9525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="97" workbookViewId="0">
      <selection activeCell="D3" sqref="D3:L3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"/>
      <c r="B1" s="2"/>
      <c r="C1" s="106" t="s">
        <v>34</v>
      </c>
      <c r="D1" s="107"/>
      <c r="E1" s="107"/>
      <c r="F1" s="107"/>
      <c r="G1" s="94"/>
      <c r="H1" s="94"/>
      <c r="I1" s="94"/>
      <c r="J1" s="94"/>
      <c r="K1" s="94"/>
      <c r="L1" s="95"/>
    </row>
    <row r="2" spans="1:16" ht="16.899999999999999" customHeight="1" x14ac:dyDescent="0.2">
      <c r="A2" s="3"/>
      <c r="B2" s="4"/>
      <c r="C2" s="104" t="s">
        <v>0</v>
      </c>
      <c r="D2" s="105"/>
      <c r="E2" s="105"/>
      <c r="F2" s="105"/>
      <c r="G2" s="96"/>
      <c r="H2" s="96"/>
      <c r="I2" s="96"/>
      <c r="J2" s="96"/>
      <c r="K2" s="96"/>
      <c r="L2" s="97"/>
    </row>
    <row r="3" spans="1:16" ht="21.75" customHeight="1" x14ac:dyDescent="0.25">
      <c r="A3" s="3"/>
      <c r="B3" s="4"/>
      <c r="C3" s="5" t="s">
        <v>1</v>
      </c>
      <c r="D3" s="98" t="s">
        <v>100</v>
      </c>
      <c r="E3" s="98"/>
      <c r="F3" s="98"/>
      <c r="G3" s="98"/>
      <c r="H3" s="98"/>
      <c r="I3" s="98"/>
      <c r="J3" s="98"/>
      <c r="K3" s="98"/>
      <c r="L3" s="99"/>
    </row>
    <row r="4" spans="1:16" ht="21.75" customHeight="1" x14ac:dyDescent="0.2">
      <c r="A4" s="3"/>
      <c r="B4" s="4"/>
      <c r="C4" s="102" t="s">
        <v>11</v>
      </c>
      <c r="D4" s="103"/>
      <c r="E4" s="103"/>
      <c r="F4" s="103"/>
      <c r="G4" s="96"/>
      <c r="H4" s="96"/>
      <c r="I4" s="96"/>
      <c r="J4" s="96"/>
      <c r="K4" s="96"/>
      <c r="L4" s="97"/>
    </row>
    <row r="5" spans="1:16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7"/>
    </row>
    <row r="6" spans="1:16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6" ht="48" customHeight="1" thickBot="1" x14ac:dyDescent="0.3">
      <c r="A7" s="12" t="s">
        <v>2</v>
      </c>
      <c r="B7" s="13" t="s">
        <v>3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4</v>
      </c>
      <c r="H7" s="14" t="s">
        <v>5</v>
      </c>
      <c r="I7" s="15" t="s">
        <v>6</v>
      </c>
      <c r="J7" s="14" t="s">
        <v>7</v>
      </c>
      <c r="K7" s="15" t="s">
        <v>31</v>
      </c>
      <c r="L7" s="16" t="s">
        <v>23</v>
      </c>
    </row>
    <row r="8" spans="1:16" ht="20.25" customHeight="1" thickTop="1" thickBot="1" x14ac:dyDescent="0.3">
      <c r="A8" s="17"/>
      <c r="B8" s="18"/>
      <c r="C8" s="18"/>
      <c r="D8" s="19"/>
      <c r="E8" s="100" t="s">
        <v>8</v>
      </c>
      <c r="F8" s="101"/>
      <c r="G8" s="20">
        <v>8</v>
      </c>
      <c r="H8" s="20">
        <v>3.6</v>
      </c>
      <c r="I8" s="20">
        <v>60</v>
      </c>
      <c r="J8" s="60">
        <v>1.27</v>
      </c>
      <c r="K8" s="59"/>
      <c r="L8" s="21"/>
    </row>
    <row r="9" spans="1:16" ht="14.25" x14ac:dyDescent="0.2">
      <c r="A9" s="54" t="s">
        <v>83</v>
      </c>
      <c r="B9" s="54" t="s">
        <v>84</v>
      </c>
      <c r="C9" s="65">
        <v>222.5</v>
      </c>
      <c r="D9" s="66">
        <v>913.46</v>
      </c>
      <c r="E9" s="65">
        <v>55.7</v>
      </c>
      <c r="F9" s="65">
        <v>17.899999999999999</v>
      </c>
      <c r="G9" s="65">
        <v>6.7</v>
      </c>
      <c r="H9" s="65">
        <v>3.2</v>
      </c>
      <c r="I9" s="65">
        <v>61.9</v>
      </c>
      <c r="J9" s="62">
        <v>1.248</v>
      </c>
      <c r="K9" s="49">
        <v>2.9318529999999994</v>
      </c>
      <c r="L9" s="63">
        <f t="shared" ref="L9:L32" si="0">ROUND($J$64 +($J$65*(H9-$H$8)*(56/100))+(($N$64-((O9*$J$64/56)+((2000-O9)*($J$67/2000))))*(56/O9)), 2)</f>
        <v>4.01</v>
      </c>
      <c r="O9" s="22">
        <f t="shared" ref="O9:O54" si="1">(2000)*((0.01*$N$67)-0.48)/((0.01*G9)-0.48)</f>
        <v>1549.6368038740918</v>
      </c>
      <c r="P9" s="22"/>
    </row>
    <row r="10" spans="1:16" ht="14.25" x14ac:dyDescent="0.2">
      <c r="A10" s="54" t="s">
        <v>87</v>
      </c>
      <c r="B10" s="54" t="s">
        <v>90</v>
      </c>
      <c r="C10" s="65">
        <v>217.8</v>
      </c>
      <c r="D10" s="66">
        <v>913.64</v>
      </c>
      <c r="E10" s="65">
        <v>54.3</v>
      </c>
      <c r="F10" s="65">
        <v>16.100000000000001</v>
      </c>
      <c r="G10" s="65">
        <v>7.1</v>
      </c>
      <c r="H10" s="65">
        <v>3.5</v>
      </c>
      <c r="I10" s="65">
        <v>61</v>
      </c>
      <c r="J10" s="62">
        <v>1.208</v>
      </c>
      <c r="K10" s="49">
        <v>2.8992719999999998</v>
      </c>
      <c r="L10" s="64">
        <f t="shared" si="0"/>
        <v>4.12</v>
      </c>
      <c r="O10" s="22">
        <f t="shared" si="1"/>
        <v>1564.7921760391196</v>
      </c>
      <c r="P10" s="22"/>
    </row>
    <row r="11" spans="1:16" ht="14.25" x14ac:dyDescent="0.2">
      <c r="A11" s="54" t="s">
        <v>52</v>
      </c>
      <c r="B11" s="54" t="s">
        <v>54</v>
      </c>
      <c r="C11" s="65">
        <v>217.4</v>
      </c>
      <c r="D11" s="66">
        <v>915.28</v>
      </c>
      <c r="E11" s="65">
        <v>57.2</v>
      </c>
      <c r="F11" s="65">
        <v>15.8</v>
      </c>
      <c r="G11" s="65">
        <v>6.4</v>
      </c>
      <c r="H11" s="65">
        <v>3.5</v>
      </c>
      <c r="I11" s="65">
        <v>62.2</v>
      </c>
      <c r="J11" s="62">
        <v>1.2769999999999999</v>
      </c>
      <c r="K11" s="49">
        <v>2.9473869999999995</v>
      </c>
      <c r="L11" s="64">
        <f t="shared" si="0"/>
        <v>4.0199999999999996</v>
      </c>
      <c r="O11" s="22">
        <f t="shared" si="1"/>
        <v>1538.4615384615383</v>
      </c>
      <c r="P11" s="22"/>
    </row>
    <row r="12" spans="1:16" ht="14.25" x14ac:dyDescent="0.2">
      <c r="A12" s="54" t="s">
        <v>37</v>
      </c>
      <c r="B12" s="54" t="s">
        <v>96</v>
      </c>
      <c r="C12" s="65">
        <v>215.7</v>
      </c>
      <c r="D12" s="66">
        <v>893.1</v>
      </c>
      <c r="E12" s="65">
        <v>57.6</v>
      </c>
      <c r="F12" s="65">
        <v>17.2</v>
      </c>
      <c r="G12" s="65">
        <v>6.9</v>
      </c>
      <c r="H12" s="65">
        <v>3.9</v>
      </c>
      <c r="I12" s="65">
        <v>61.4</v>
      </c>
      <c r="J12" s="62">
        <v>1.2529999999999999</v>
      </c>
      <c r="K12" s="49">
        <v>2.9095969999999998</v>
      </c>
      <c r="L12" s="64">
        <f t="shared" si="0"/>
        <v>4.16</v>
      </c>
      <c r="O12" s="22">
        <f t="shared" si="1"/>
        <v>1557.177615571776</v>
      </c>
      <c r="P12" s="22"/>
    </row>
    <row r="13" spans="1:16" ht="14.25" x14ac:dyDescent="0.2">
      <c r="A13" s="54" t="s">
        <v>92</v>
      </c>
      <c r="B13" s="54" t="s">
        <v>95</v>
      </c>
      <c r="C13" s="65">
        <v>215.6</v>
      </c>
      <c r="D13" s="66">
        <v>895.85</v>
      </c>
      <c r="E13" s="65">
        <v>57.5</v>
      </c>
      <c r="F13" s="65">
        <v>16.899999999999999</v>
      </c>
      <c r="G13" s="65">
        <v>6.2</v>
      </c>
      <c r="H13" s="65">
        <v>3.6</v>
      </c>
      <c r="I13" s="65">
        <v>62</v>
      </c>
      <c r="J13" s="62">
        <v>1.246</v>
      </c>
      <c r="K13" s="49">
        <v>2.9529209999999999</v>
      </c>
      <c r="L13" s="64">
        <f t="shared" si="0"/>
        <v>4.0199999999999996</v>
      </c>
      <c r="O13" s="22">
        <f t="shared" si="1"/>
        <v>1531.1004784688994</v>
      </c>
      <c r="P13" s="22"/>
    </row>
    <row r="14" spans="1:16" ht="14.25" x14ac:dyDescent="0.2">
      <c r="A14" s="54" t="s">
        <v>43</v>
      </c>
      <c r="B14" s="54" t="s">
        <v>45</v>
      </c>
      <c r="C14" s="65">
        <v>215</v>
      </c>
      <c r="D14" s="66">
        <v>883.62</v>
      </c>
      <c r="E14" s="65">
        <v>57.7</v>
      </c>
      <c r="F14" s="65">
        <v>17.8</v>
      </c>
      <c r="G14" s="65">
        <v>6.6</v>
      </c>
      <c r="H14" s="65">
        <v>3.9</v>
      </c>
      <c r="I14" s="65">
        <v>61.5</v>
      </c>
      <c r="J14" s="62">
        <v>1.2549999999999999</v>
      </c>
      <c r="K14" s="49">
        <v>2.9266609999999997</v>
      </c>
      <c r="L14" s="64">
        <f t="shared" si="0"/>
        <v>4.12</v>
      </c>
      <c r="O14" s="22">
        <f t="shared" si="1"/>
        <v>1545.8937198067631</v>
      </c>
      <c r="P14" s="22"/>
    </row>
    <row r="15" spans="1:16" ht="14.25" x14ac:dyDescent="0.2">
      <c r="A15" s="54" t="s">
        <v>67</v>
      </c>
      <c r="B15" s="54" t="s">
        <v>69</v>
      </c>
      <c r="C15" s="65">
        <v>214.2</v>
      </c>
      <c r="D15" s="66">
        <v>894.22</v>
      </c>
      <c r="E15" s="65">
        <v>57.4</v>
      </c>
      <c r="F15" s="65">
        <v>16.5</v>
      </c>
      <c r="G15" s="65">
        <v>6.8</v>
      </c>
      <c r="H15" s="65">
        <v>3.3</v>
      </c>
      <c r="I15" s="65">
        <v>62</v>
      </c>
      <c r="J15" s="62">
        <v>1.264</v>
      </c>
      <c r="K15" s="49">
        <v>2.9266439999999996</v>
      </c>
      <c r="L15" s="64">
        <f t="shared" si="0"/>
        <v>4.04</v>
      </c>
      <c r="O15" s="22">
        <f t="shared" si="1"/>
        <v>1553.3980582524271</v>
      </c>
      <c r="P15" s="22"/>
    </row>
    <row r="16" spans="1:16" ht="14.25" x14ac:dyDescent="0.2">
      <c r="A16" s="54" t="s">
        <v>70</v>
      </c>
      <c r="B16" s="54" t="s">
        <v>74</v>
      </c>
      <c r="C16" s="65">
        <v>213.8</v>
      </c>
      <c r="D16" s="66">
        <v>891.44</v>
      </c>
      <c r="E16" s="65">
        <v>58.4</v>
      </c>
      <c r="F16" s="65">
        <v>16.600000000000001</v>
      </c>
      <c r="G16" s="65">
        <v>6.5</v>
      </c>
      <c r="H16" s="65">
        <v>3.1</v>
      </c>
      <c r="I16" s="65">
        <v>62.4</v>
      </c>
      <c r="J16" s="62">
        <v>1.262</v>
      </c>
      <c r="K16" s="49">
        <v>2.9465339999999998</v>
      </c>
      <c r="L16" s="64">
        <f t="shared" si="0"/>
        <v>3.97</v>
      </c>
      <c r="O16" s="22">
        <f t="shared" si="1"/>
        <v>1542.168674698795</v>
      </c>
      <c r="P16" s="22"/>
    </row>
    <row r="17" spans="1:16" ht="14.25" x14ac:dyDescent="0.2">
      <c r="A17" s="54" t="s">
        <v>56</v>
      </c>
      <c r="B17" s="54" t="s">
        <v>57</v>
      </c>
      <c r="C17" s="65">
        <v>210.1</v>
      </c>
      <c r="D17" s="66">
        <v>885.56</v>
      </c>
      <c r="E17" s="65">
        <v>53.2</v>
      </c>
      <c r="F17" s="65">
        <v>15.7</v>
      </c>
      <c r="G17" s="65">
        <v>6.3</v>
      </c>
      <c r="H17" s="65">
        <v>3.3</v>
      </c>
      <c r="I17" s="65">
        <v>62</v>
      </c>
      <c r="J17" s="62">
        <v>1.2250000000000001</v>
      </c>
      <c r="K17" s="49">
        <v>2.9496229999999994</v>
      </c>
      <c r="L17" s="64">
        <f t="shared" si="0"/>
        <v>3.98</v>
      </c>
      <c r="O17" s="22">
        <f t="shared" si="1"/>
        <v>1534.7721822541964</v>
      </c>
      <c r="P17" s="22"/>
    </row>
    <row r="18" spans="1:16" ht="14.25" x14ac:dyDescent="0.2">
      <c r="A18" s="54" t="s">
        <v>75</v>
      </c>
      <c r="B18" s="54" t="s">
        <v>78</v>
      </c>
      <c r="C18" s="65">
        <v>209.5</v>
      </c>
      <c r="D18" s="66">
        <v>871.48</v>
      </c>
      <c r="E18" s="65">
        <v>55</v>
      </c>
      <c r="F18" s="65">
        <v>16.8</v>
      </c>
      <c r="G18" s="65">
        <v>6.4</v>
      </c>
      <c r="H18" s="65">
        <v>3.2</v>
      </c>
      <c r="I18" s="65">
        <v>62.2</v>
      </c>
      <c r="J18" s="62">
        <v>1.206</v>
      </c>
      <c r="K18" s="49">
        <v>2.9432409999999996</v>
      </c>
      <c r="L18" s="64">
        <f t="shared" si="0"/>
        <v>3.97</v>
      </c>
      <c r="O18" s="22">
        <f t="shared" si="1"/>
        <v>1538.4615384615383</v>
      </c>
      <c r="P18" s="22"/>
    </row>
    <row r="19" spans="1:16" ht="14.25" x14ac:dyDescent="0.2">
      <c r="A19" s="54" t="s">
        <v>64</v>
      </c>
      <c r="B19" s="54" t="s">
        <v>66</v>
      </c>
      <c r="C19" s="65">
        <v>209.2</v>
      </c>
      <c r="D19" s="66">
        <v>853.38</v>
      </c>
      <c r="E19" s="65">
        <v>54.9</v>
      </c>
      <c r="F19" s="65">
        <v>18.399999999999999</v>
      </c>
      <c r="G19" s="65">
        <v>6.5</v>
      </c>
      <c r="H19" s="65">
        <v>3.3</v>
      </c>
      <c r="I19" s="65">
        <v>61.8</v>
      </c>
      <c r="J19" s="62">
        <v>1.214</v>
      </c>
      <c r="K19" s="49">
        <v>2.9369999999999998</v>
      </c>
      <c r="L19" s="64">
        <f t="shared" si="0"/>
        <v>4</v>
      </c>
      <c r="O19" s="22">
        <f t="shared" si="1"/>
        <v>1542.168674698795</v>
      </c>
      <c r="P19" s="22"/>
    </row>
    <row r="20" spans="1:16" ht="14.25" x14ac:dyDescent="0.2">
      <c r="A20" s="54" t="s">
        <v>37</v>
      </c>
      <c r="B20" s="54" t="s">
        <v>97</v>
      </c>
      <c r="C20" s="65">
        <v>207.9</v>
      </c>
      <c r="D20" s="66">
        <v>858.48</v>
      </c>
      <c r="E20" s="65">
        <v>55.6</v>
      </c>
      <c r="F20" s="65">
        <v>17.399999999999999</v>
      </c>
      <c r="G20" s="65">
        <v>7.2</v>
      </c>
      <c r="H20" s="65">
        <v>3.8</v>
      </c>
      <c r="I20" s="65">
        <v>60.9</v>
      </c>
      <c r="J20" s="62">
        <v>1.2549999999999999</v>
      </c>
      <c r="K20" s="49">
        <v>2.8947199999999995</v>
      </c>
      <c r="L20" s="64">
        <f t="shared" si="0"/>
        <v>4.18</v>
      </c>
      <c r="O20" s="22">
        <f t="shared" si="1"/>
        <v>1568.627450980392</v>
      </c>
      <c r="P20" s="22"/>
    </row>
    <row r="21" spans="1:16" ht="14.25" x14ac:dyDescent="0.2">
      <c r="A21" s="54" t="s">
        <v>80</v>
      </c>
      <c r="B21" s="54" t="s">
        <v>82</v>
      </c>
      <c r="C21" s="65">
        <v>206.3</v>
      </c>
      <c r="D21" s="66">
        <v>880.86</v>
      </c>
      <c r="E21" s="65">
        <v>56.9</v>
      </c>
      <c r="F21" s="65">
        <v>14.6</v>
      </c>
      <c r="G21" s="65">
        <v>7.2</v>
      </c>
      <c r="H21" s="65">
        <v>3.6</v>
      </c>
      <c r="I21" s="65">
        <v>61.2</v>
      </c>
      <c r="J21" s="62">
        <v>1.2629999999999999</v>
      </c>
      <c r="K21" s="49">
        <v>2.8990939999999994</v>
      </c>
      <c r="L21" s="64">
        <f t="shared" si="0"/>
        <v>4.1500000000000004</v>
      </c>
      <c r="O21" s="22">
        <f t="shared" si="1"/>
        <v>1568.627450980392</v>
      </c>
      <c r="P21" s="22"/>
    </row>
    <row r="22" spans="1:16" ht="14.25" x14ac:dyDescent="0.2">
      <c r="A22" s="54" t="s">
        <v>56</v>
      </c>
      <c r="B22" s="54" t="s">
        <v>60</v>
      </c>
      <c r="C22" s="65">
        <v>205.8</v>
      </c>
      <c r="D22" s="66">
        <v>863.13</v>
      </c>
      <c r="E22" s="65">
        <v>55.3</v>
      </c>
      <c r="F22" s="65">
        <v>16.100000000000001</v>
      </c>
      <c r="G22" s="65">
        <v>6.5</v>
      </c>
      <c r="H22" s="65">
        <v>3.5</v>
      </c>
      <c r="I22" s="65">
        <v>61.7</v>
      </c>
      <c r="J22" s="62">
        <v>1.2370000000000001</v>
      </c>
      <c r="K22" s="49">
        <v>2.9366249999999998</v>
      </c>
      <c r="L22" s="64">
        <f t="shared" si="0"/>
        <v>4.04</v>
      </c>
      <c r="O22" s="22">
        <f t="shared" si="1"/>
        <v>1542.168674698795</v>
      </c>
      <c r="P22" s="22"/>
    </row>
    <row r="23" spans="1:16" ht="14.25" x14ac:dyDescent="0.2">
      <c r="A23" s="54" t="s">
        <v>87</v>
      </c>
      <c r="B23" s="54" t="s">
        <v>91</v>
      </c>
      <c r="C23" s="65">
        <v>204.2</v>
      </c>
      <c r="D23" s="66">
        <v>859.77</v>
      </c>
      <c r="E23" s="65">
        <v>57.2</v>
      </c>
      <c r="F23" s="65">
        <v>15.8</v>
      </c>
      <c r="G23" s="65">
        <v>6.7</v>
      </c>
      <c r="H23" s="65">
        <v>3.2</v>
      </c>
      <c r="I23" s="65">
        <v>62</v>
      </c>
      <c r="J23" s="62">
        <v>1.2809999999999999</v>
      </c>
      <c r="K23" s="49">
        <v>2.9361099999999998</v>
      </c>
      <c r="L23" s="64">
        <f t="shared" si="0"/>
        <v>4.01</v>
      </c>
      <c r="O23" s="22">
        <f t="shared" si="1"/>
        <v>1549.6368038740918</v>
      </c>
      <c r="P23" s="22"/>
    </row>
    <row r="24" spans="1:16" ht="14.25" x14ac:dyDescent="0.2">
      <c r="A24" s="54" t="s">
        <v>87</v>
      </c>
      <c r="B24" s="54" t="s">
        <v>89</v>
      </c>
      <c r="C24" s="65">
        <v>204.1</v>
      </c>
      <c r="D24" s="66">
        <v>855.3</v>
      </c>
      <c r="E24" s="65">
        <v>58.3</v>
      </c>
      <c r="F24" s="65">
        <v>16.2</v>
      </c>
      <c r="G24" s="65">
        <v>6.7</v>
      </c>
      <c r="H24" s="65">
        <v>3.6</v>
      </c>
      <c r="I24" s="65">
        <v>61.7</v>
      </c>
      <c r="J24" s="62">
        <v>1.266</v>
      </c>
      <c r="K24" s="49">
        <v>2.9274909999999998</v>
      </c>
      <c r="L24" s="64">
        <f t="shared" si="0"/>
        <v>4.08</v>
      </c>
      <c r="O24" s="22">
        <f t="shared" si="1"/>
        <v>1549.6368038740918</v>
      </c>
      <c r="P24" s="22"/>
    </row>
    <row r="25" spans="1:16" ht="14.25" x14ac:dyDescent="0.2">
      <c r="A25" s="54" t="s">
        <v>75</v>
      </c>
      <c r="B25" s="54" t="s">
        <v>77</v>
      </c>
      <c r="C25" s="65">
        <v>203.5</v>
      </c>
      <c r="D25" s="66">
        <v>864.81</v>
      </c>
      <c r="E25" s="65">
        <v>56</v>
      </c>
      <c r="F25" s="65">
        <v>15</v>
      </c>
      <c r="G25" s="65">
        <v>6.9</v>
      </c>
      <c r="H25" s="65">
        <v>3.4</v>
      </c>
      <c r="I25" s="65">
        <v>61.6</v>
      </c>
      <c r="J25" s="62">
        <v>1.274</v>
      </c>
      <c r="K25" s="49">
        <v>2.920661</v>
      </c>
      <c r="L25" s="64">
        <f t="shared" si="0"/>
        <v>4.07</v>
      </c>
      <c r="O25" s="22">
        <f t="shared" si="1"/>
        <v>1557.177615571776</v>
      </c>
      <c r="P25" s="22"/>
    </row>
    <row r="26" spans="1:16" ht="14.25" x14ac:dyDescent="0.2">
      <c r="A26" s="54" t="s">
        <v>92</v>
      </c>
      <c r="B26" s="54" t="s">
        <v>94</v>
      </c>
      <c r="C26" s="65">
        <v>202.2</v>
      </c>
      <c r="D26" s="66">
        <v>847.13</v>
      </c>
      <c r="E26" s="65">
        <v>55.3</v>
      </c>
      <c r="F26" s="65">
        <v>16.2</v>
      </c>
      <c r="G26" s="65">
        <v>6.2</v>
      </c>
      <c r="H26" s="65">
        <v>3.6</v>
      </c>
      <c r="I26" s="65">
        <v>62</v>
      </c>
      <c r="J26" s="62">
        <v>1.236</v>
      </c>
      <c r="K26" s="49">
        <v>2.9516309999999999</v>
      </c>
      <c r="L26" s="64">
        <f t="shared" si="0"/>
        <v>4.0199999999999996</v>
      </c>
      <c r="O26" s="22">
        <f t="shared" si="1"/>
        <v>1531.1004784688994</v>
      </c>
      <c r="P26" s="22"/>
    </row>
    <row r="27" spans="1:16" ht="14.25" x14ac:dyDescent="0.2">
      <c r="A27" s="54" t="s">
        <v>47</v>
      </c>
      <c r="B27" s="54" t="s">
        <v>48</v>
      </c>
      <c r="C27" s="65">
        <v>201.5</v>
      </c>
      <c r="D27" s="66">
        <v>827.08</v>
      </c>
      <c r="E27" s="65">
        <v>57.7</v>
      </c>
      <c r="F27" s="65">
        <v>17.899999999999999</v>
      </c>
      <c r="G27" s="65">
        <v>7</v>
      </c>
      <c r="H27" s="65">
        <v>4</v>
      </c>
      <c r="I27" s="65">
        <v>61</v>
      </c>
      <c r="J27" s="62">
        <v>1.2769999999999999</v>
      </c>
      <c r="K27" s="49">
        <v>2.9054199999999999</v>
      </c>
      <c r="L27" s="64">
        <f t="shared" si="0"/>
        <v>4.1900000000000004</v>
      </c>
      <c r="O27" s="22">
        <f t="shared" si="1"/>
        <v>1560.9756097560974</v>
      </c>
      <c r="P27" s="22"/>
    </row>
    <row r="28" spans="1:16" ht="14.25" x14ac:dyDescent="0.2">
      <c r="A28" s="54" t="s">
        <v>56</v>
      </c>
      <c r="B28" s="54" t="s">
        <v>58</v>
      </c>
      <c r="C28" s="65">
        <v>201.5</v>
      </c>
      <c r="D28" s="66">
        <v>850.16</v>
      </c>
      <c r="E28" s="65">
        <v>57.2</v>
      </c>
      <c r="F28" s="65">
        <v>15.6</v>
      </c>
      <c r="G28" s="65">
        <v>6.7</v>
      </c>
      <c r="H28" s="65">
        <v>3.7</v>
      </c>
      <c r="I28" s="65">
        <v>61.5</v>
      </c>
      <c r="J28" s="62">
        <v>1.2529999999999999</v>
      </c>
      <c r="K28" s="49">
        <v>2.9241429999999995</v>
      </c>
      <c r="L28" s="64">
        <f t="shared" si="0"/>
        <v>4.0999999999999996</v>
      </c>
      <c r="O28" s="22">
        <f t="shared" si="1"/>
        <v>1549.6368038740918</v>
      </c>
      <c r="P28" s="22"/>
    </row>
    <row r="29" spans="1:16" ht="14.25" x14ac:dyDescent="0.2">
      <c r="A29" s="54" t="s">
        <v>75</v>
      </c>
      <c r="B29" s="54" t="s">
        <v>79</v>
      </c>
      <c r="C29" s="65">
        <v>201.3</v>
      </c>
      <c r="D29" s="66">
        <v>852.61</v>
      </c>
      <c r="E29" s="65">
        <v>56.1</v>
      </c>
      <c r="F29" s="65">
        <v>15.3</v>
      </c>
      <c r="G29" s="65">
        <v>6.7</v>
      </c>
      <c r="H29" s="65">
        <v>3.2</v>
      </c>
      <c r="I29" s="65">
        <v>62.2</v>
      </c>
      <c r="J29" s="62">
        <v>1.276</v>
      </c>
      <c r="K29" s="49">
        <v>2.9354649999999998</v>
      </c>
      <c r="L29" s="64">
        <f t="shared" si="0"/>
        <v>4.01</v>
      </c>
      <c r="O29" s="22">
        <f t="shared" si="1"/>
        <v>1549.6368038740918</v>
      </c>
      <c r="P29" s="22"/>
    </row>
    <row r="30" spans="1:16" ht="14.25" x14ac:dyDescent="0.2">
      <c r="A30" s="54" t="s">
        <v>80</v>
      </c>
      <c r="B30" s="54" t="s">
        <v>85</v>
      </c>
      <c r="C30" s="65">
        <v>200.7</v>
      </c>
      <c r="D30" s="66">
        <v>830.8</v>
      </c>
      <c r="E30" s="65">
        <v>57.6</v>
      </c>
      <c r="F30" s="65">
        <v>17.2</v>
      </c>
      <c r="G30" s="65">
        <v>6.6</v>
      </c>
      <c r="H30" s="65">
        <v>3.7</v>
      </c>
      <c r="I30" s="65">
        <v>61.9</v>
      </c>
      <c r="J30" s="62">
        <v>1.268</v>
      </c>
      <c r="K30" s="49">
        <v>2.9316799999999996</v>
      </c>
      <c r="L30" s="64">
        <f t="shared" si="0"/>
        <v>4.09</v>
      </c>
      <c r="O30" s="22">
        <f t="shared" si="1"/>
        <v>1545.8937198067631</v>
      </c>
      <c r="P30" s="22"/>
    </row>
    <row r="31" spans="1:16" ht="14.25" x14ac:dyDescent="0.2">
      <c r="A31" s="54" t="s">
        <v>52</v>
      </c>
      <c r="B31" s="54" t="s">
        <v>55</v>
      </c>
      <c r="C31" s="65">
        <v>200.6</v>
      </c>
      <c r="D31" s="66">
        <v>863.68</v>
      </c>
      <c r="E31" s="65">
        <v>56.7</v>
      </c>
      <c r="F31" s="65">
        <v>13.9</v>
      </c>
      <c r="G31" s="65">
        <v>6.6</v>
      </c>
      <c r="H31" s="65">
        <v>3.3</v>
      </c>
      <c r="I31" s="65">
        <v>61.8</v>
      </c>
      <c r="J31" s="62">
        <v>1.232</v>
      </c>
      <c r="K31" s="49">
        <v>2.9337199999999997</v>
      </c>
      <c r="L31" s="64">
        <f t="shared" si="0"/>
        <v>4.01</v>
      </c>
      <c r="O31" s="22">
        <f t="shared" si="1"/>
        <v>1545.8937198067631</v>
      </c>
      <c r="P31" s="22"/>
    </row>
    <row r="32" spans="1:16" ht="14.25" x14ac:dyDescent="0.2">
      <c r="A32" s="54" t="s">
        <v>75</v>
      </c>
      <c r="B32" s="54" t="s">
        <v>76</v>
      </c>
      <c r="C32" s="65">
        <v>198.9</v>
      </c>
      <c r="D32" s="66">
        <v>841.41</v>
      </c>
      <c r="E32" s="65">
        <v>58.1</v>
      </c>
      <c r="F32" s="65">
        <v>15.4</v>
      </c>
      <c r="G32" s="65">
        <v>6.9</v>
      </c>
      <c r="H32" s="65">
        <v>3.7</v>
      </c>
      <c r="I32" s="65">
        <v>61.4</v>
      </c>
      <c r="J32" s="62">
        <v>1.2729999999999999</v>
      </c>
      <c r="K32" s="49">
        <v>2.9155189999999997</v>
      </c>
      <c r="L32" s="64">
        <f t="shared" si="0"/>
        <v>4.12</v>
      </c>
      <c r="O32" s="22">
        <f t="shared" si="1"/>
        <v>1557.177615571776</v>
      </c>
      <c r="P32" s="22"/>
    </row>
    <row r="33" spans="1:16" ht="14.25" x14ac:dyDescent="0.2">
      <c r="A33" s="54" t="s">
        <v>64</v>
      </c>
      <c r="B33" s="54" t="s">
        <v>65</v>
      </c>
      <c r="C33" s="65">
        <v>198.6</v>
      </c>
      <c r="D33" s="66">
        <v>831.96</v>
      </c>
      <c r="E33" s="65">
        <v>57.3</v>
      </c>
      <c r="F33" s="65">
        <v>16.2</v>
      </c>
      <c r="G33" s="65">
        <v>7.1</v>
      </c>
      <c r="H33" s="65">
        <v>3.7</v>
      </c>
      <c r="I33" s="65">
        <v>61.3</v>
      </c>
      <c r="J33" s="62">
        <v>1.276</v>
      </c>
      <c r="K33" s="49">
        <v>2.9047019999999999</v>
      </c>
      <c r="L33" s="64">
        <f t="shared" ref="L33:L54" si="2">ROUND($J$64 +($J$65*(H33-$H$8)*(56/100))+(($N$64-((O33*$J$64/56)+((2000-O33)*($J$67/2000))))*(56/O33)), 2)</f>
        <v>4.1500000000000004</v>
      </c>
      <c r="O33" s="22">
        <f t="shared" si="1"/>
        <v>1564.7921760391196</v>
      </c>
      <c r="P33" s="22"/>
    </row>
    <row r="34" spans="1:16" ht="14.25" x14ac:dyDescent="0.2">
      <c r="A34" s="54" t="s">
        <v>41</v>
      </c>
      <c r="B34" s="54" t="s">
        <v>42</v>
      </c>
      <c r="C34" s="65">
        <v>198.5</v>
      </c>
      <c r="D34" s="66">
        <v>813.74</v>
      </c>
      <c r="E34" s="65">
        <v>58.3</v>
      </c>
      <c r="F34" s="65">
        <v>18</v>
      </c>
      <c r="G34" s="65">
        <v>6.9</v>
      </c>
      <c r="H34" s="65">
        <v>3.7</v>
      </c>
      <c r="I34" s="65">
        <v>61.4</v>
      </c>
      <c r="J34" s="62">
        <v>1.276</v>
      </c>
      <c r="K34" s="49">
        <v>2.9159060000000001</v>
      </c>
      <c r="L34" s="64">
        <f t="shared" si="2"/>
        <v>4.12</v>
      </c>
      <c r="O34" s="22">
        <f t="shared" si="1"/>
        <v>1557.177615571776</v>
      </c>
      <c r="P34" s="22"/>
    </row>
    <row r="35" spans="1:16" ht="14.25" x14ac:dyDescent="0.2">
      <c r="A35" s="54" t="s">
        <v>83</v>
      </c>
      <c r="B35" s="54" t="s">
        <v>86</v>
      </c>
      <c r="C35" s="65">
        <v>198.5</v>
      </c>
      <c r="D35" s="66">
        <v>817.68</v>
      </c>
      <c r="E35" s="65">
        <v>57.7</v>
      </c>
      <c r="F35" s="65">
        <v>17.600000000000001</v>
      </c>
      <c r="G35" s="65">
        <v>6.7</v>
      </c>
      <c r="H35" s="65">
        <v>3.2</v>
      </c>
      <c r="I35" s="65">
        <v>62.4</v>
      </c>
      <c r="J35" s="62">
        <v>1.26</v>
      </c>
      <c r="K35" s="49">
        <v>2.9334009999999995</v>
      </c>
      <c r="L35" s="64">
        <f t="shared" si="2"/>
        <v>4.01</v>
      </c>
      <c r="O35" s="22">
        <f t="shared" si="1"/>
        <v>1549.6368038740918</v>
      </c>
      <c r="P35" s="22"/>
    </row>
    <row r="36" spans="1:16" ht="14.25" x14ac:dyDescent="0.2">
      <c r="A36" s="54" t="s">
        <v>56</v>
      </c>
      <c r="B36" s="54" t="s">
        <v>59</v>
      </c>
      <c r="C36" s="65">
        <v>198.4</v>
      </c>
      <c r="D36" s="66">
        <v>827.22</v>
      </c>
      <c r="E36" s="65">
        <v>57.4</v>
      </c>
      <c r="F36" s="65">
        <v>16.600000000000001</v>
      </c>
      <c r="G36" s="65">
        <v>6.6</v>
      </c>
      <c r="H36" s="65">
        <v>4</v>
      </c>
      <c r="I36" s="65">
        <v>61.5</v>
      </c>
      <c r="J36" s="62">
        <v>1.2490000000000001</v>
      </c>
      <c r="K36" s="49">
        <v>2.9242159999999999</v>
      </c>
      <c r="L36" s="64">
        <f t="shared" si="2"/>
        <v>4.1399999999999997</v>
      </c>
      <c r="O36" s="22">
        <f t="shared" si="1"/>
        <v>1545.8937198067631</v>
      </c>
      <c r="P36" s="22"/>
    </row>
    <row r="37" spans="1:16" ht="14.25" x14ac:dyDescent="0.2">
      <c r="A37" s="54" t="s">
        <v>43</v>
      </c>
      <c r="B37" s="54" t="s">
        <v>46</v>
      </c>
      <c r="C37" s="65">
        <v>196.6</v>
      </c>
      <c r="D37" s="66">
        <v>822.88</v>
      </c>
      <c r="E37" s="65">
        <v>56.3</v>
      </c>
      <c r="F37" s="65">
        <v>16.3</v>
      </c>
      <c r="G37" s="65">
        <v>6.6</v>
      </c>
      <c r="H37" s="65">
        <v>3.5</v>
      </c>
      <c r="I37" s="65">
        <v>61.6</v>
      </c>
      <c r="J37" s="62">
        <v>1.2350000000000001</v>
      </c>
      <c r="K37" s="49">
        <v>2.9307649999999996</v>
      </c>
      <c r="L37" s="64">
        <f t="shared" si="2"/>
        <v>4.05</v>
      </c>
      <c r="O37" s="22">
        <f t="shared" si="1"/>
        <v>1545.8937198067631</v>
      </c>
      <c r="P37" s="22"/>
    </row>
    <row r="38" spans="1:16" ht="14.25" x14ac:dyDescent="0.2">
      <c r="A38" s="54" t="s">
        <v>39</v>
      </c>
      <c r="B38" s="54" t="s">
        <v>40</v>
      </c>
      <c r="C38" s="65">
        <v>194.3</v>
      </c>
      <c r="D38" s="66">
        <v>816.03</v>
      </c>
      <c r="E38" s="65">
        <v>56.3</v>
      </c>
      <c r="F38" s="65">
        <v>16</v>
      </c>
      <c r="G38" s="65">
        <v>6.3</v>
      </c>
      <c r="H38" s="65">
        <v>3.7</v>
      </c>
      <c r="I38" s="65">
        <v>62.1</v>
      </c>
      <c r="J38" s="62">
        <v>1.26</v>
      </c>
      <c r="K38" s="49">
        <v>2.9474539999999996</v>
      </c>
      <c r="L38" s="64">
        <f t="shared" si="2"/>
        <v>4.05</v>
      </c>
      <c r="O38" s="22">
        <f t="shared" si="1"/>
        <v>1534.7721822541964</v>
      </c>
      <c r="P38" s="22"/>
    </row>
    <row r="39" spans="1:16" ht="14.25" x14ac:dyDescent="0.2">
      <c r="A39" s="54" t="s">
        <v>67</v>
      </c>
      <c r="B39" s="54" t="s">
        <v>68</v>
      </c>
      <c r="C39" s="65">
        <v>194.2</v>
      </c>
      <c r="D39" s="66">
        <v>786.45</v>
      </c>
      <c r="E39" s="65">
        <v>56</v>
      </c>
      <c r="F39" s="65">
        <v>19</v>
      </c>
      <c r="G39" s="65">
        <v>7.2</v>
      </c>
      <c r="H39" s="65">
        <v>3.8</v>
      </c>
      <c r="I39" s="65">
        <v>61.4</v>
      </c>
      <c r="J39" s="62">
        <v>1.2709999999999999</v>
      </c>
      <c r="K39" s="49">
        <v>2.8967839999999998</v>
      </c>
      <c r="L39" s="64">
        <f t="shared" si="2"/>
        <v>4.18</v>
      </c>
      <c r="O39" s="22">
        <f t="shared" si="1"/>
        <v>1568.627450980392</v>
      </c>
      <c r="P39" s="22"/>
    </row>
    <row r="40" spans="1:16" ht="14.25" x14ac:dyDescent="0.2">
      <c r="A40" s="54" t="s">
        <v>47</v>
      </c>
      <c r="B40" s="54" t="s">
        <v>49</v>
      </c>
      <c r="C40" s="65">
        <v>194.1</v>
      </c>
      <c r="D40" s="66">
        <v>825.07</v>
      </c>
      <c r="E40" s="65">
        <v>56</v>
      </c>
      <c r="F40" s="65">
        <v>15</v>
      </c>
      <c r="G40" s="65">
        <v>6.5</v>
      </c>
      <c r="H40" s="65">
        <v>3.6</v>
      </c>
      <c r="I40" s="65">
        <v>61.7</v>
      </c>
      <c r="J40" s="62">
        <v>1.244</v>
      </c>
      <c r="K40" s="49">
        <v>2.9358569999999999</v>
      </c>
      <c r="L40" s="64">
        <f t="shared" si="2"/>
        <v>4.05</v>
      </c>
      <c r="O40" s="22">
        <f t="shared" si="1"/>
        <v>1542.168674698795</v>
      </c>
      <c r="P40" s="22"/>
    </row>
    <row r="41" spans="1:16" ht="14.25" x14ac:dyDescent="0.2">
      <c r="A41" s="54" t="s">
        <v>87</v>
      </c>
      <c r="B41" s="54" t="s">
        <v>88</v>
      </c>
      <c r="C41" s="65">
        <v>194.1</v>
      </c>
      <c r="D41" s="66">
        <v>788.89</v>
      </c>
      <c r="E41" s="65">
        <v>54.9</v>
      </c>
      <c r="F41" s="65">
        <v>18.7</v>
      </c>
      <c r="G41" s="65">
        <v>6.6</v>
      </c>
      <c r="H41" s="65">
        <v>3.2</v>
      </c>
      <c r="I41" s="65">
        <v>62.1</v>
      </c>
      <c r="J41" s="62">
        <v>1.224</v>
      </c>
      <c r="K41" s="49">
        <v>2.9343589999999997</v>
      </c>
      <c r="L41" s="64">
        <f t="shared" si="2"/>
        <v>4</v>
      </c>
      <c r="O41" s="22">
        <f t="shared" si="1"/>
        <v>1545.8937198067631</v>
      </c>
      <c r="P41" s="22"/>
    </row>
    <row r="42" spans="1:16" ht="14.25" x14ac:dyDescent="0.2">
      <c r="A42" s="54" t="s">
        <v>92</v>
      </c>
      <c r="B42" s="54" t="s">
        <v>93</v>
      </c>
      <c r="C42" s="65">
        <v>193.5</v>
      </c>
      <c r="D42" s="66">
        <v>800.88</v>
      </c>
      <c r="E42" s="65">
        <v>57.6</v>
      </c>
      <c r="F42" s="65">
        <v>17.2</v>
      </c>
      <c r="G42" s="65">
        <v>6.8</v>
      </c>
      <c r="H42" s="65">
        <v>3.6</v>
      </c>
      <c r="I42" s="65">
        <v>62</v>
      </c>
      <c r="J42" s="62">
        <v>1.2829999999999999</v>
      </c>
      <c r="K42" s="49">
        <v>2.9240819999999994</v>
      </c>
      <c r="L42" s="64">
        <f t="shared" si="2"/>
        <v>4.09</v>
      </c>
      <c r="O42" s="22">
        <f t="shared" si="1"/>
        <v>1553.3980582524271</v>
      </c>
      <c r="P42" s="22"/>
    </row>
    <row r="43" spans="1:16" ht="14.25" x14ac:dyDescent="0.2">
      <c r="A43" s="54" t="s">
        <v>70</v>
      </c>
      <c r="B43" s="54" t="s">
        <v>73</v>
      </c>
      <c r="C43" s="65">
        <v>191.2</v>
      </c>
      <c r="D43" s="66">
        <v>809.87</v>
      </c>
      <c r="E43" s="65">
        <v>56.1</v>
      </c>
      <c r="F43" s="65">
        <v>15.3</v>
      </c>
      <c r="G43" s="65">
        <v>6.1</v>
      </c>
      <c r="H43" s="65">
        <v>3.1</v>
      </c>
      <c r="I43" s="65">
        <v>62.3</v>
      </c>
      <c r="J43" s="62">
        <v>1.238</v>
      </c>
      <c r="K43" s="49">
        <v>2.965846</v>
      </c>
      <c r="L43" s="64">
        <f t="shared" si="2"/>
        <v>3.91</v>
      </c>
      <c r="O43" s="22">
        <f t="shared" si="1"/>
        <v>1527.4463007159902</v>
      </c>
      <c r="P43" s="22"/>
    </row>
    <row r="44" spans="1:16" ht="14.25" x14ac:dyDescent="0.2">
      <c r="A44" s="54" t="s">
        <v>80</v>
      </c>
      <c r="B44" s="54" t="s">
        <v>81</v>
      </c>
      <c r="C44" s="65">
        <v>190.6</v>
      </c>
      <c r="D44" s="66">
        <v>791.79</v>
      </c>
      <c r="E44" s="65">
        <v>55.5</v>
      </c>
      <c r="F44" s="65">
        <v>16.899999999999999</v>
      </c>
      <c r="G44" s="65">
        <v>7</v>
      </c>
      <c r="H44" s="65">
        <v>3.9</v>
      </c>
      <c r="I44" s="65">
        <v>61.2</v>
      </c>
      <c r="J44" s="62">
        <v>1.2709999999999999</v>
      </c>
      <c r="K44" s="49">
        <v>2.906317</v>
      </c>
      <c r="L44" s="64">
        <f t="shared" si="2"/>
        <v>4.17</v>
      </c>
      <c r="O44" s="22">
        <f t="shared" si="1"/>
        <v>1560.9756097560974</v>
      </c>
      <c r="P44" s="22"/>
    </row>
    <row r="45" spans="1:16" ht="14.25" x14ac:dyDescent="0.2">
      <c r="A45" s="54" t="s">
        <v>47</v>
      </c>
      <c r="B45" s="54" t="s">
        <v>51</v>
      </c>
      <c r="C45" s="65">
        <v>190.1</v>
      </c>
      <c r="D45" s="66">
        <v>783.21</v>
      </c>
      <c r="E45" s="65">
        <v>55.7</v>
      </c>
      <c r="F45" s="65">
        <v>17.600000000000001</v>
      </c>
      <c r="G45" s="65">
        <v>6.9</v>
      </c>
      <c r="H45" s="65">
        <v>3.5</v>
      </c>
      <c r="I45" s="65">
        <v>61.2</v>
      </c>
      <c r="J45" s="62">
        <v>1.198</v>
      </c>
      <c r="K45" s="49">
        <v>2.909186</v>
      </c>
      <c r="L45" s="64">
        <f t="shared" si="2"/>
        <v>4.09</v>
      </c>
      <c r="O45" s="22">
        <f t="shared" si="1"/>
        <v>1557.177615571776</v>
      </c>
      <c r="P45" s="22"/>
    </row>
    <row r="46" spans="1:16" ht="14.25" x14ac:dyDescent="0.2">
      <c r="A46" s="54" t="s">
        <v>43</v>
      </c>
      <c r="B46" s="54" t="s">
        <v>44</v>
      </c>
      <c r="C46" s="65">
        <v>189.2</v>
      </c>
      <c r="D46" s="66">
        <v>793.77</v>
      </c>
      <c r="E46" s="65">
        <v>56.8</v>
      </c>
      <c r="F46" s="65">
        <v>16.100000000000001</v>
      </c>
      <c r="G46" s="65">
        <v>6.7</v>
      </c>
      <c r="H46" s="65">
        <v>3.9</v>
      </c>
      <c r="I46" s="65">
        <v>61.4</v>
      </c>
      <c r="J46" s="62">
        <v>1.2390000000000001</v>
      </c>
      <c r="K46" s="49">
        <v>2.9189949999999998</v>
      </c>
      <c r="L46" s="64">
        <f t="shared" si="2"/>
        <v>4.13</v>
      </c>
      <c r="O46" s="22">
        <f t="shared" si="1"/>
        <v>1549.6368038740918</v>
      </c>
      <c r="P46" s="22"/>
    </row>
    <row r="47" spans="1:16" ht="14.25" x14ac:dyDescent="0.2">
      <c r="A47" s="54" t="s">
        <v>37</v>
      </c>
      <c r="B47" s="54" t="s">
        <v>98</v>
      </c>
      <c r="C47" s="65">
        <v>189.1</v>
      </c>
      <c r="D47" s="66">
        <v>770.56</v>
      </c>
      <c r="E47" s="65">
        <v>55.9</v>
      </c>
      <c r="F47" s="65">
        <v>18.5</v>
      </c>
      <c r="G47" s="65">
        <v>6.6</v>
      </c>
      <c r="H47" s="65">
        <v>3.9</v>
      </c>
      <c r="I47" s="65">
        <v>61.9</v>
      </c>
      <c r="J47" s="62">
        <v>1.266</v>
      </c>
      <c r="K47" s="49">
        <v>2.92808</v>
      </c>
      <c r="L47" s="64">
        <f t="shared" si="2"/>
        <v>4.12</v>
      </c>
      <c r="O47" s="22">
        <f t="shared" si="1"/>
        <v>1545.8937198067631</v>
      </c>
      <c r="P47" s="22"/>
    </row>
    <row r="48" spans="1:16" ht="14.25" x14ac:dyDescent="0.2">
      <c r="A48" s="54" t="s">
        <v>52</v>
      </c>
      <c r="B48" s="54" t="s">
        <v>53</v>
      </c>
      <c r="C48" s="65">
        <v>186.5</v>
      </c>
      <c r="D48" s="66">
        <v>795.44</v>
      </c>
      <c r="E48" s="65">
        <v>54.9</v>
      </c>
      <c r="F48" s="65">
        <v>14.7</v>
      </c>
      <c r="G48" s="65">
        <v>6.9</v>
      </c>
      <c r="H48" s="65">
        <v>3.3</v>
      </c>
      <c r="I48" s="65">
        <v>61.5</v>
      </c>
      <c r="J48" s="62">
        <v>1.234</v>
      </c>
      <c r="K48" s="49">
        <v>2.9171719999999999</v>
      </c>
      <c r="L48" s="64">
        <f t="shared" si="2"/>
        <v>4.05</v>
      </c>
      <c r="O48" s="22">
        <f t="shared" si="1"/>
        <v>1557.177615571776</v>
      </c>
      <c r="P48" s="22"/>
    </row>
    <row r="49" spans="1:16" ht="14.25" x14ac:dyDescent="0.2">
      <c r="A49" s="54" t="s">
        <v>70</v>
      </c>
      <c r="B49" s="54" t="s">
        <v>71</v>
      </c>
      <c r="C49" s="65">
        <v>185.7</v>
      </c>
      <c r="D49" s="66">
        <v>772.7</v>
      </c>
      <c r="E49" s="65">
        <v>57.5</v>
      </c>
      <c r="F49" s="65">
        <v>16.8</v>
      </c>
      <c r="G49" s="65">
        <v>6.7</v>
      </c>
      <c r="H49" s="65">
        <v>3.3</v>
      </c>
      <c r="I49" s="65">
        <v>62.1</v>
      </c>
      <c r="J49" s="62">
        <v>1.2689999999999999</v>
      </c>
      <c r="K49" s="49">
        <v>2.9328909999999997</v>
      </c>
      <c r="L49" s="64">
        <f t="shared" si="2"/>
        <v>4.03</v>
      </c>
      <c r="O49" s="22">
        <f t="shared" si="1"/>
        <v>1549.6368038740918</v>
      </c>
      <c r="P49" s="22"/>
    </row>
    <row r="50" spans="1:16" ht="14.25" x14ac:dyDescent="0.2">
      <c r="A50" s="54" t="s">
        <v>70</v>
      </c>
      <c r="B50" s="54" t="s">
        <v>72</v>
      </c>
      <c r="C50" s="65">
        <v>181</v>
      </c>
      <c r="D50" s="66">
        <v>746.77</v>
      </c>
      <c r="E50" s="65">
        <v>54.1</v>
      </c>
      <c r="F50" s="65">
        <v>17.5</v>
      </c>
      <c r="G50" s="65">
        <v>6.4</v>
      </c>
      <c r="H50" s="65">
        <v>3.5</v>
      </c>
      <c r="I50" s="65">
        <v>61.7</v>
      </c>
      <c r="J50" s="62">
        <v>1.218</v>
      </c>
      <c r="K50" s="49">
        <v>2.9397759999999997</v>
      </c>
      <c r="L50" s="64">
        <f t="shared" si="2"/>
        <v>4.0199999999999996</v>
      </c>
      <c r="O50" s="22">
        <f t="shared" si="1"/>
        <v>1538.4615384615383</v>
      </c>
      <c r="P50" s="22"/>
    </row>
    <row r="51" spans="1:16" ht="14.25" x14ac:dyDescent="0.2">
      <c r="A51" s="54" t="s">
        <v>47</v>
      </c>
      <c r="B51" s="54" t="s">
        <v>50</v>
      </c>
      <c r="C51" s="65">
        <v>179.6</v>
      </c>
      <c r="D51" s="66">
        <v>752.48</v>
      </c>
      <c r="E51" s="65">
        <v>55.3</v>
      </c>
      <c r="F51" s="65">
        <v>16.2</v>
      </c>
      <c r="G51" s="65">
        <v>7</v>
      </c>
      <c r="H51" s="65">
        <v>3.4</v>
      </c>
      <c r="I51" s="65">
        <v>61.5</v>
      </c>
      <c r="J51" s="62">
        <v>1.244</v>
      </c>
      <c r="K51" s="49">
        <v>2.9111889999999998</v>
      </c>
      <c r="L51" s="64">
        <f t="shared" si="2"/>
        <v>4.08</v>
      </c>
      <c r="O51" s="22">
        <f t="shared" si="1"/>
        <v>1560.9756097560974</v>
      </c>
      <c r="P51" s="22"/>
    </row>
    <row r="52" spans="1:16" ht="14.25" x14ac:dyDescent="0.2">
      <c r="A52" s="54" t="s">
        <v>61</v>
      </c>
      <c r="B52" s="54" t="s">
        <v>62</v>
      </c>
      <c r="C52" s="65">
        <v>178.3</v>
      </c>
      <c r="D52" s="66">
        <v>721.95</v>
      </c>
      <c r="E52" s="65">
        <v>59</v>
      </c>
      <c r="F52" s="65">
        <v>19</v>
      </c>
      <c r="G52" s="65">
        <v>6.8</v>
      </c>
      <c r="H52" s="65">
        <v>3.2</v>
      </c>
      <c r="I52" s="65">
        <v>62.4</v>
      </c>
      <c r="J52" s="62">
        <v>1.2809999999999999</v>
      </c>
      <c r="K52" s="49">
        <v>2.9305079999999997</v>
      </c>
      <c r="L52" s="64">
        <f t="shared" si="2"/>
        <v>4.0199999999999996</v>
      </c>
      <c r="O52" s="22">
        <f t="shared" si="1"/>
        <v>1553.3980582524271</v>
      </c>
      <c r="P52" s="22"/>
    </row>
    <row r="53" spans="1:16" ht="14.25" x14ac:dyDescent="0.2">
      <c r="A53" s="54" t="s">
        <v>61</v>
      </c>
      <c r="B53" s="54" t="s">
        <v>63</v>
      </c>
      <c r="C53" s="65">
        <v>176.6</v>
      </c>
      <c r="D53" s="66">
        <v>738.19</v>
      </c>
      <c r="E53" s="65">
        <v>56.4</v>
      </c>
      <c r="F53" s="65">
        <v>16.399999999999999</v>
      </c>
      <c r="G53" s="65">
        <v>6.5</v>
      </c>
      <c r="H53" s="65">
        <v>3.4</v>
      </c>
      <c r="I53" s="65">
        <v>62.2</v>
      </c>
      <c r="J53" s="62">
        <v>1.2370000000000001</v>
      </c>
      <c r="K53" s="49">
        <v>2.9382959999999998</v>
      </c>
      <c r="L53" s="64">
        <f t="shared" si="2"/>
        <v>4.0199999999999996</v>
      </c>
      <c r="O53" s="22">
        <f t="shared" si="1"/>
        <v>1542.168674698795</v>
      </c>
      <c r="P53" s="22"/>
    </row>
    <row r="54" spans="1:16" ht="14.25" x14ac:dyDescent="0.2">
      <c r="A54" s="54" t="s">
        <v>37</v>
      </c>
      <c r="B54" s="54" t="s">
        <v>99</v>
      </c>
      <c r="C54" s="65">
        <v>172.8</v>
      </c>
      <c r="D54" s="66">
        <v>726.77</v>
      </c>
      <c r="E54" s="65">
        <v>55.2</v>
      </c>
      <c r="F54" s="65">
        <v>15.9</v>
      </c>
      <c r="G54" s="65">
        <v>6</v>
      </c>
      <c r="H54" s="65">
        <v>3.7</v>
      </c>
      <c r="I54" s="65">
        <v>62.1</v>
      </c>
      <c r="J54" s="62">
        <v>1.24</v>
      </c>
      <c r="K54" s="49">
        <v>2.9616799999999994</v>
      </c>
      <c r="L54" s="64">
        <f t="shared" si="2"/>
        <v>4.01</v>
      </c>
      <c r="O54" s="22">
        <f t="shared" si="1"/>
        <v>1523.8095238095236</v>
      </c>
      <c r="P54" s="22"/>
    </row>
    <row r="55" spans="1:16" ht="13.5" thickBot="1" x14ac:dyDescent="0.25">
      <c r="A55" s="82" t="s">
        <v>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/>
      <c r="O55" s="22"/>
      <c r="P55" s="22"/>
    </row>
    <row r="56" spans="1:16" ht="15" thickBot="1" x14ac:dyDescent="0.25">
      <c r="A56" s="55" t="s">
        <v>37</v>
      </c>
      <c r="B56" s="56" t="s">
        <v>38</v>
      </c>
      <c r="C56" s="65">
        <v>191.4</v>
      </c>
      <c r="D56" s="66">
        <v>785.71</v>
      </c>
      <c r="E56" s="65">
        <v>57.7</v>
      </c>
      <c r="F56" s="65">
        <v>17.899999999999999</v>
      </c>
      <c r="G56" s="65">
        <v>6.6</v>
      </c>
      <c r="H56" s="65">
        <v>3.7</v>
      </c>
      <c r="I56" s="65">
        <v>61.7</v>
      </c>
      <c r="J56" s="49">
        <v>1.27</v>
      </c>
      <c r="K56" s="49">
        <v>2.9319379999999997</v>
      </c>
      <c r="L56" s="48">
        <f>ROUND($J$64 +($J$65*(H56-$H$8)*(56/100))+(($N$64-((O56*$J$64/56)+((2000-O56)*($J$67/2000))))*(56/O56)), 2)</f>
        <v>4.09</v>
      </c>
      <c r="O56" s="22">
        <f>(2000)*((0.01*$N$67)-0.48)/((0.01*G56)-0.48)</f>
        <v>1545.8937198067631</v>
      </c>
      <c r="P56" s="22"/>
    </row>
    <row r="57" spans="1:16" ht="23.25" customHeight="1" thickBot="1" x14ac:dyDescent="0.25">
      <c r="A57" s="23"/>
      <c r="B57" s="24"/>
      <c r="C57" s="24"/>
      <c r="D57" s="24"/>
      <c r="E57" s="24"/>
      <c r="F57" s="24"/>
      <c r="G57" s="25"/>
      <c r="H57" s="25"/>
      <c r="I57" s="25"/>
      <c r="J57" s="24"/>
      <c r="K57" s="24"/>
      <c r="L57" s="26"/>
    </row>
    <row r="58" spans="1:16" ht="17.25" x14ac:dyDescent="0.25">
      <c r="A58" s="27" t="s">
        <v>15</v>
      </c>
      <c r="B58" s="28"/>
      <c r="C58" s="29">
        <f t="shared" ref="C58:L58" si="3">AVERAGE(C9:C42)</f>
        <v>204.70882352941177</v>
      </c>
      <c r="D58" s="50">
        <f t="shared" si="3"/>
        <v>854.03088235294115</v>
      </c>
      <c r="E58" s="29">
        <f t="shared" si="3"/>
        <v>56.608823529411751</v>
      </c>
      <c r="F58" s="29">
        <f t="shared" si="3"/>
        <v>16.555882352941179</v>
      </c>
      <c r="G58" s="29">
        <f t="shared" si="3"/>
        <v>6.6941176470588237</v>
      </c>
      <c r="H58" s="29">
        <f t="shared" si="3"/>
        <v>3.5323529411764709</v>
      </c>
      <c r="I58" s="29">
        <f t="shared" si="3"/>
        <v>61.729411764705887</v>
      </c>
      <c r="J58" s="30">
        <f t="shared" si="3"/>
        <v>1.2537352941176472</v>
      </c>
      <c r="K58" s="30">
        <f>AVERAGE(K9:K42)</f>
        <v>2.9273687647058821</v>
      </c>
      <c r="L58" s="44">
        <f t="shared" si="3"/>
        <v>4.0682352941176481</v>
      </c>
    </row>
    <row r="59" spans="1:16" ht="17.25" x14ac:dyDescent="0.25">
      <c r="A59" s="31" t="s">
        <v>16</v>
      </c>
      <c r="B59" s="32"/>
      <c r="C59" s="33">
        <f t="shared" ref="C59:L59" si="4">STDEV(C9:C42)</f>
        <v>8.0714749373880945</v>
      </c>
      <c r="D59" s="51">
        <f t="shared" si="4"/>
        <v>35.203486859637195</v>
      </c>
      <c r="E59" s="33">
        <f t="shared" si="4"/>
        <v>1.2738316446153826</v>
      </c>
      <c r="F59" s="33">
        <f t="shared" si="4"/>
        <v>1.1939725331774489</v>
      </c>
      <c r="G59" s="33">
        <f t="shared" si="4"/>
        <v>0.27846024303636535</v>
      </c>
      <c r="H59" s="33">
        <f t="shared" si="4"/>
        <v>0.25432094759383611</v>
      </c>
      <c r="I59" s="33">
        <f t="shared" si="4"/>
        <v>0.3965987299332544</v>
      </c>
      <c r="J59" s="34">
        <f t="shared" si="4"/>
        <v>2.1484749804298327E-2</v>
      </c>
      <c r="K59" s="34">
        <f>STDEV(K9:K42)</f>
        <v>1.6495262837074483E-2</v>
      </c>
      <c r="L59" s="45">
        <f t="shared" si="4"/>
        <v>6.571151775040962E-2</v>
      </c>
    </row>
    <row r="60" spans="1:16" ht="17.25" x14ac:dyDescent="0.25">
      <c r="A60" s="35" t="s">
        <v>17</v>
      </c>
      <c r="B60" s="36"/>
      <c r="C60" s="37">
        <f t="shared" ref="C60:L60" si="5">MAX(C9:C42)</f>
        <v>222.5</v>
      </c>
      <c r="D60" s="52">
        <f t="shared" si="5"/>
        <v>915.28</v>
      </c>
      <c r="E60" s="37">
        <f t="shared" si="5"/>
        <v>58.4</v>
      </c>
      <c r="F60" s="37">
        <f t="shared" si="5"/>
        <v>19</v>
      </c>
      <c r="G60" s="37">
        <f t="shared" si="5"/>
        <v>7.2</v>
      </c>
      <c r="H60" s="37">
        <f t="shared" si="5"/>
        <v>4</v>
      </c>
      <c r="I60" s="37">
        <f t="shared" si="5"/>
        <v>62.4</v>
      </c>
      <c r="J60" s="38">
        <f t="shared" si="5"/>
        <v>1.2829999999999999</v>
      </c>
      <c r="K60" s="38">
        <f>MAX(K9:K42)</f>
        <v>2.9529209999999999</v>
      </c>
      <c r="L60" s="46">
        <f t="shared" si="5"/>
        <v>4.1900000000000004</v>
      </c>
    </row>
    <row r="61" spans="1:16" ht="18" thickBot="1" x14ac:dyDescent="0.3">
      <c r="A61" s="39" t="s">
        <v>18</v>
      </c>
      <c r="B61" s="40"/>
      <c r="C61" s="41">
        <f t="shared" ref="C61:L61" si="6">MIN(C9:C42)</f>
        <v>193.5</v>
      </c>
      <c r="D61" s="53">
        <f t="shared" si="6"/>
        <v>786.45</v>
      </c>
      <c r="E61" s="41">
        <f t="shared" si="6"/>
        <v>53.2</v>
      </c>
      <c r="F61" s="41">
        <f t="shared" si="6"/>
        <v>13.9</v>
      </c>
      <c r="G61" s="41">
        <f t="shared" si="6"/>
        <v>6.2</v>
      </c>
      <c r="H61" s="41">
        <f t="shared" si="6"/>
        <v>3.1</v>
      </c>
      <c r="I61" s="41">
        <f t="shared" si="6"/>
        <v>60.9</v>
      </c>
      <c r="J61" s="42">
        <f t="shared" si="6"/>
        <v>1.206</v>
      </c>
      <c r="K61" s="42">
        <f>MIN(K9:K42)</f>
        <v>2.8947199999999995</v>
      </c>
      <c r="L61" s="47">
        <f t="shared" si="6"/>
        <v>3.97</v>
      </c>
    </row>
    <row r="62" spans="1:16" ht="15" x14ac:dyDescent="0.25">
      <c r="A62" s="75" t="s">
        <v>32</v>
      </c>
      <c r="B62" s="76"/>
      <c r="C62" s="76"/>
      <c r="D62" s="76"/>
      <c r="E62" s="76"/>
      <c r="F62" s="76"/>
      <c r="G62" s="77"/>
      <c r="H62" s="85"/>
      <c r="I62" s="86"/>
      <c r="J62" s="86"/>
      <c r="K62" s="86"/>
      <c r="L62" s="87"/>
    </row>
    <row r="63" spans="1:16" ht="15.75" x14ac:dyDescent="0.25">
      <c r="A63" s="72" t="s">
        <v>33</v>
      </c>
      <c r="B63" s="73"/>
      <c r="C63" s="73"/>
      <c r="D63" s="73"/>
      <c r="E63" s="73"/>
      <c r="F63" s="73"/>
      <c r="G63" s="74"/>
      <c r="H63" s="69" t="s">
        <v>24</v>
      </c>
      <c r="I63" s="70"/>
      <c r="J63" s="70"/>
      <c r="K63" s="70"/>
      <c r="L63" s="71"/>
      <c r="N63" s="43" t="s">
        <v>25</v>
      </c>
    </row>
    <row r="64" spans="1:16" ht="15.75" thickBot="1" x14ac:dyDescent="0.3">
      <c r="A64" s="92" t="s">
        <v>10</v>
      </c>
      <c r="B64" s="93"/>
      <c r="C64" s="93"/>
      <c r="D64" s="93"/>
      <c r="E64" s="93"/>
      <c r="F64" s="93"/>
      <c r="G64" s="93"/>
      <c r="H64" s="81" t="s">
        <v>26</v>
      </c>
      <c r="I64" s="81"/>
      <c r="J64" s="49">
        <v>4.25</v>
      </c>
      <c r="K64" s="49"/>
      <c r="L64" s="78"/>
      <c r="N64">
        <f>($N$65*$J$64/56)+($N$66*$J$67/2000)</f>
        <v>189.02857142857147</v>
      </c>
    </row>
    <row r="65" spans="1:14" ht="16.5" x14ac:dyDescent="0.2">
      <c r="A65" s="90" t="s">
        <v>12</v>
      </c>
      <c r="B65" s="91"/>
      <c r="C65" s="91"/>
      <c r="D65" s="91"/>
      <c r="E65" s="91"/>
      <c r="F65" s="91"/>
      <c r="G65" s="91"/>
      <c r="H65" s="81" t="s">
        <v>27</v>
      </c>
      <c r="I65" s="81"/>
      <c r="J65" s="62">
        <v>0.315</v>
      </c>
      <c r="K65" s="57"/>
      <c r="L65" s="78"/>
      <c r="N65">
        <f>2000*((0.01*$N$67)-0.48)/((0.01*$G$8)-0.48)</f>
        <v>1599.9999999999998</v>
      </c>
    </row>
    <row r="66" spans="1:14" ht="16.5" x14ac:dyDescent="0.2">
      <c r="A66" s="88" t="s">
        <v>36</v>
      </c>
      <c r="B66" s="89"/>
      <c r="C66" s="89"/>
      <c r="D66" s="89"/>
      <c r="E66" s="89"/>
      <c r="F66" s="89"/>
      <c r="G66" s="89"/>
      <c r="H66" s="81" t="s">
        <v>28</v>
      </c>
      <c r="I66" s="81"/>
      <c r="J66" s="49">
        <v>118</v>
      </c>
      <c r="K66" s="57"/>
      <c r="L66" s="78"/>
      <c r="N66">
        <f>2000-N65</f>
        <v>400.00000000000023</v>
      </c>
    </row>
    <row r="67" spans="1:14" ht="18.75" customHeight="1" x14ac:dyDescent="0.2">
      <c r="A67" s="88" t="s">
        <v>30</v>
      </c>
      <c r="B67" s="89"/>
      <c r="C67" s="89"/>
      <c r="D67" s="89"/>
      <c r="E67" s="89"/>
      <c r="F67" s="89"/>
      <c r="G67" s="89"/>
      <c r="H67" s="81" t="s">
        <v>29</v>
      </c>
      <c r="I67" s="81"/>
      <c r="J67" s="61">
        <v>338</v>
      </c>
      <c r="K67" s="58"/>
      <c r="L67" s="78"/>
      <c r="N67">
        <v>16</v>
      </c>
    </row>
    <row r="68" spans="1:14" ht="32.25" customHeight="1" x14ac:dyDescent="0.2">
      <c r="A68" s="67" t="s">
        <v>13</v>
      </c>
      <c r="B68" s="68"/>
      <c r="C68" s="68"/>
      <c r="D68" s="68"/>
      <c r="E68" s="68"/>
      <c r="F68" s="68"/>
      <c r="G68" s="68"/>
      <c r="H68" s="78"/>
      <c r="I68" s="78"/>
      <c r="J68" s="78"/>
      <c r="K68" s="78"/>
      <c r="L68" s="78"/>
    </row>
    <row r="69" spans="1:14" ht="34.5" customHeight="1" x14ac:dyDescent="0.2">
      <c r="A69" s="67" t="s">
        <v>14</v>
      </c>
      <c r="B69" s="68"/>
      <c r="C69" s="68"/>
      <c r="D69" s="68"/>
      <c r="E69" s="68"/>
      <c r="F69" s="68"/>
      <c r="G69" s="68"/>
      <c r="H69" s="78"/>
      <c r="I69" s="78"/>
      <c r="J69" s="78"/>
      <c r="K69" s="78"/>
      <c r="L69" s="78"/>
    </row>
    <row r="70" spans="1:14" ht="13.5" thickBot="1" x14ac:dyDescent="0.25">
      <c r="A70" s="79" t="s">
        <v>35</v>
      </c>
      <c r="B70" s="80"/>
      <c r="C70" s="80"/>
      <c r="D70" s="80"/>
      <c r="E70" s="80"/>
      <c r="F70" s="80"/>
      <c r="G70" s="80"/>
      <c r="H70" s="78"/>
      <c r="I70" s="78"/>
      <c r="J70" s="78"/>
      <c r="K70" s="78"/>
      <c r="L70" s="78"/>
    </row>
  </sheetData>
  <mergeCells count="25">
    <mergeCell ref="G1:L2"/>
    <mergeCell ref="D3:L3"/>
    <mergeCell ref="G4:L4"/>
    <mergeCell ref="E8:F8"/>
    <mergeCell ref="C4:F4"/>
    <mergeCell ref="C2:F2"/>
    <mergeCell ref="C1:F1"/>
    <mergeCell ref="A55:L55"/>
    <mergeCell ref="H64:I64"/>
    <mergeCell ref="H65:I65"/>
    <mergeCell ref="H66:I66"/>
    <mergeCell ref="L64:L67"/>
    <mergeCell ref="H62:L62"/>
    <mergeCell ref="A67:G67"/>
    <mergeCell ref="A66:G66"/>
    <mergeCell ref="A65:G65"/>
    <mergeCell ref="A64:G64"/>
    <mergeCell ref="A68:G68"/>
    <mergeCell ref="H63:L63"/>
    <mergeCell ref="A63:G63"/>
    <mergeCell ref="A62:G62"/>
    <mergeCell ref="H68:L70"/>
    <mergeCell ref="A69:G69"/>
    <mergeCell ref="A70:G70"/>
    <mergeCell ref="H67:I67"/>
  </mergeCells>
  <phoneticPr fontId="0" type="noConversion"/>
  <conditionalFormatting sqref="C9:C54">
    <cfRule type="cellIs" dxfId="7" priority="1" stopIfTrue="1" operator="equal">
      <formula>$C$60</formula>
    </cfRule>
  </conditionalFormatting>
  <conditionalFormatting sqref="D9:D54">
    <cfRule type="cellIs" dxfId="6" priority="2" stopIfTrue="1" operator="equal">
      <formula>$D$60</formula>
    </cfRule>
  </conditionalFormatting>
  <conditionalFormatting sqref="E9:E54">
    <cfRule type="cellIs" dxfId="5" priority="3" stopIfTrue="1" operator="equal">
      <formula>$E$60</formula>
    </cfRule>
  </conditionalFormatting>
  <conditionalFormatting sqref="G9:G54">
    <cfRule type="cellIs" dxfId="4" priority="4" stopIfTrue="1" operator="equal">
      <formula>$G$60</formula>
    </cfRule>
  </conditionalFormatting>
  <conditionalFormatting sqref="H9:H54">
    <cfRule type="cellIs" dxfId="3" priority="5" stopIfTrue="1" operator="equal">
      <formula>$H$60</formula>
    </cfRule>
  </conditionalFormatting>
  <conditionalFormatting sqref="I9:I54">
    <cfRule type="cellIs" dxfId="2" priority="6" stopIfTrue="1" operator="equal">
      <formula>$I$60</formula>
    </cfRule>
  </conditionalFormatting>
  <conditionalFormatting sqref="J9:K54">
    <cfRule type="cellIs" dxfId="1" priority="7" stopIfTrue="1" operator="equal">
      <formula>$J$60</formula>
    </cfRule>
  </conditionalFormatting>
  <conditionalFormatting sqref="L9:L54">
    <cfRule type="cellIs" dxfId="0" priority="8" stopIfTrue="1" operator="equal">
      <formula>$L$60</formula>
    </cfRule>
  </conditionalFormatting>
  <printOptions horizontalCentered="1" verticalCentered="1"/>
  <pageMargins left="0" right="0" top="0" bottom="0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2010-10-20T14:00:38Z</cp:lastPrinted>
  <dcterms:created xsi:type="dcterms:W3CDTF">1998-10-01T19:23:01Z</dcterms:created>
  <dcterms:modified xsi:type="dcterms:W3CDTF">2016-04-14T17:34:57Z</dcterms:modified>
</cp:coreProperties>
</file>