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dwarner\Desktop\Corn Yield Trials\2011\"/>
    </mc:Choice>
  </mc:AlternateContent>
  <bookViews>
    <workbookView xWindow="705" yWindow="900" windowWidth="10290" windowHeight="4635"/>
  </bookViews>
  <sheets>
    <sheet name="Results" sheetId="2" r:id="rId1"/>
    <sheet name="Sheet3" sheetId="3" r:id="rId2"/>
  </sheets>
  <definedNames>
    <definedName name="_xlnm.Print_Area" localSheetId="0">Results!$A$1:$K$65</definedName>
  </definedNames>
  <calcPr calcId="162913"/>
</workbook>
</file>

<file path=xl/calcChain.xml><?xml version="1.0" encoding="utf-8"?>
<calcChain xmlns="http://schemas.openxmlformats.org/spreadsheetml/2006/main">
  <c r="N39" i="2" l="1"/>
  <c r="N40" i="2"/>
  <c r="N41" i="2"/>
  <c r="N42" i="2"/>
  <c r="N43" i="2"/>
  <c r="N44" i="2"/>
  <c r="N45" i="2"/>
  <c r="N46" i="2"/>
  <c r="N47" i="2"/>
  <c r="N48" i="2"/>
  <c r="N49" i="2"/>
  <c r="J53" i="2"/>
  <c r="J54" i="2"/>
  <c r="J55" i="2"/>
  <c r="J56" i="2"/>
  <c r="N31" i="2"/>
  <c r="N32" i="2"/>
  <c r="N33" i="2"/>
  <c r="N34" i="2"/>
  <c r="N35" i="2"/>
  <c r="N36" i="2"/>
  <c r="N37" i="2"/>
  <c r="M60" i="2"/>
  <c r="M61" i="2" s="1"/>
  <c r="N51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8" i="2"/>
  <c r="N10" i="2"/>
  <c r="N9" i="2"/>
  <c r="I56" i="2"/>
  <c r="I55" i="2"/>
  <c r="I54" i="2"/>
  <c r="I53" i="2"/>
  <c r="D53" i="2"/>
  <c r="E53" i="2"/>
  <c r="F53" i="2"/>
  <c r="G53" i="2"/>
  <c r="H53" i="2"/>
  <c r="D54" i="2"/>
  <c r="E54" i="2"/>
  <c r="F54" i="2"/>
  <c r="G54" i="2"/>
  <c r="H54" i="2"/>
  <c r="D55" i="2"/>
  <c r="E55" i="2"/>
  <c r="F55" i="2"/>
  <c r="G55" i="2"/>
  <c r="H55" i="2"/>
  <c r="D56" i="2"/>
  <c r="E56" i="2"/>
  <c r="F56" i="2"/>
  <c r="G56" i="2"/>
  <c r="H56" i="2"/>
  <c r="C56" i="2"/>
  <c r="C55" i="2"/>
  <c r="C54" i="2"/>
  <c r="C53" i="2"/>
  <c r="K35" i="2" l="1"/>
  <c r="K42" i="2"/>
  <c r="K19" i="2"/>
  <c r="K11" i="2"/>
  <c r="K48" i="2"/>
  <c r="K32" i="2"/>
  <c r="K14" i="2"/>
  <c r="K34" i="2"/>
  <c r="M59" i="2"/>
  <c r="K30" i="2" s="1"/>
  <c r="K10" i="2"/>
  <c r="K24" i="2"/>
  <c r="K16" i="2"/>
  <c r="K23" i="2" l="1"/>
  <c r="K13" i="2"/>
  <c r="K18" i="2"/>
  <c r="K26" i="2"/>
  <c r="K22" i="2"/>
  <c r="K43" i="2"/>
  <c r="K27" i="2"/>
  <c r="K36" i="2"/>
  <c r="K46" i="2"/>
  <c r="K31" i="2"/>
  <c r="K49" i="2"/>
  <c r="K25" i="2"/>
  <c r="K12" i="2"/>
  <c r="K38" i="2"/>
  <c r="K17" i="2"/>
  <c r="K45" i="2"/>
  <c r="K20" i="2"/>
  <c r="K47" i="2"/>
  <c r="K21" i="2"/>
  <c r="K28" i="2"/>
  <c r="K29" i="2"/>
  <c r="K54" i="2" s="1"/>
  <c r="K33" i="2"/>
  <c r="K39" i="2"/>
  <c r="K40" i="2"/>
  <c r="K44" i="2"/>
  <c r="K51" i="2"/>
  <c r="K9" i="2"/>
  <c r="K53" i="2" s="1"/>
  <c r="K37" i="2"/>
  <c r="K41" i="2"/>
  <c r="K15" i="2"/>
  <c r="K55" i="2" l="1"/>
  <c r="K56" i="2"/>
</calcChain>
</file>

<file path=xl/sharedStrings.xml><?xml version="1.0" encoding="utf-8"?>
<sst xmlns="http://schemas.openxmlformats.org/spreadsheetml/2006/main" count="121" uniqueCount="93">
  <si>
    <t>ISU Grain Quality Laboratory</t>
  </si>
  <si>
    <t>Results:</t>
  </si>
  <si>
    <t>Company</t>
  </si>
  <si>
    <t>Hybrid</t>
  </si>
  <si>
    <t>Protein         ( % )</t>
  </si>
  <si>
    <t>Oil              ( % )</t>
  </si>
  <si>
    <t>Starch       ( % )</t>
  </si>
  <si>
    <t>Density          ( g. / cc )</t>
  </si>
  <si>
    <t>Check Variety Information: (average values for check strips)</t>
  </si>
  <si>
    <t>DENSITY IS A MEASURE OF KERNEL HARDNESS.</t>
  </si>
  <si>
    <t>Hybrids are listed in order from highest to lowest yield.</t>
  </si>
  <si>
    <r>
      <t>1</t>
    </r>
    <r>
      <rPr>
        <sz val="11"/>
        <rFont val="Arial"/>
        <family val="2"/>
      </rPr>
      <t xml:space="preserve"> Yield is check-adjusted in plots with check strips.</t>
    </r>
  </si>
  <si>
    <r>
      <t>4</t>
    </r>
    <r>
      <rPr>
        <sz val="11"/>
        <rFont val="Arial"/>
        <family val="2"/>
      </rPr>
      <t xml:space="preserve"> EPVBF is the Estimated Processed Value per Bushel to be used for Feed. It is determined by grain quality and the current market price for feed ingredients.</t>
    </r>
  </si>
  <si>
    <r>
      <t>5</t>
    </r>
    <r>
      <rPr>
        <sz val="11"/>
        <rFont val="Arial"/>
        <family val="2"/>
      </rPr>
      <t xml:space="preserve"> Averages, Standard Deviation, Maximum, and Minimum values were calculated from plot final results, not including check strips (where applicable).</t>
    </r>
  </si>
  <si>
    <r>
      <t>Averages</t>
    </r>
    <r>
      <rPr>
        <b/>
        <vertAlign val="superscript"/>
        <sz val="11"/>
        <rFont val="Arial"/>
        <family val="2"/>
      </rPr>
      <t>5</t>
    </r>
  </si>
  <si>
    <r>
      <t>Standard Deviation</t>
    </r>
    <r>
      <rPr>
        <b/>
        <vertAlign val="superscript"/>
        <sz val="11"/>
        <rFont val="Arial"/>
        <family val="2"/>
      </rPr>
      <t>5</t>
    </r>
  </si>
  <si>
    <r>
      <t>Maximum</t>
    </r>
    <r>
      <rPr>
        <b/>
        <vertAlign val="superscript"/>
        <sz val="11"/>
        <rFont val="Arial"/>
        <family val="2"/>
      </rPr>
      <t>5</t>
    </r>
  </si>
  <si>
    <r>
      <t>Minimum</t>
    </r>
    <r>
      <rPr>
        <b/>
        <vertAlign val="superscript"/>
        <sz val="11"/>
        <rFont val="Arial"/>
        <family val="2"/>
      </rPr>
      <t>5</t>
    </r>
  </si>
  <si>
    <r>
      <t>Yield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                                 ( Bu. / A. )</t>
    </r>
  </si>
  <si>
    <r>
      <t>Value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             ( $ / A. )</t>
    </r>
  </si>
  <si>
    <r>
      <t>Field Moisture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          ( % )</t>
    </r>
  </si>
  <si>
    <r>
      <t>EPVBF</t>
    </r>
    <r>
      <rPr>
        <b/>
        <vertAlign val="superscript"/>
        <sz val="11"/>
        <rFont val="Arial"/>
        <family val="2"/>
      </rPr>
      <t>4</t>
    </r>
    <r>
      <rPr>
        <b/>
        <sz val="11"/>
        <rFont val="Arial"/>
        <family val="2"/>
      </rPr>
      <t xml:space="preserve">            ( $ / Bu. )</t>
    </r>
  </si>
  <si>
    <t>Ingredient Prices for EPVBF</t>
  </si>
  <si>
    <t>Base Mix</t>
  </si>
  <si>
    <t>Corn ($ / bu.)</t>
  </si>
  <si>
    <t>White Grease ($ / lb.)</t>
  </si>
  <si>
    <t>DDG ($ / ton)</t>
  </si>
  <si>
    <t>48% Soy Meal ($ / ton)</t>
  </si>
  <si>
    <r>
      <t xml:space="preserve">3 </t>
    </r>
    <r>
      <rPr>
        <sz val="11"/>
        <rFont val="Arial"/>
        <family val="2"/>
      </rPr>
      <t>Field moisture content and test weight data were provided by the participating plot operator.</t>
    </r>
  </si>
  <si>
    <t>Ethanol Yld    (gal/bu)</t>
  </si>
  <si>
    <t>YIELD, PROTEIN, OIL, STARCH, TEST WEIGHT, DENSITY and ETHANOL BASIS 15% MOISTURE.</t>
  </si>
  <si>
    <t>VALUE IS GROSS REVENUE PER ACRE MINUS 5 CENTS/BU/PT. FOR DRYING.</t>
  </si>
  <si>
    <t>2011 Strip Plots</t>
  </si>
  <si>
    <r>
      <t>2</t>
    </r>
    <r>
      <rPr>
        <sz val="11"/>
        <rFont val="Arial"/>
        <family val="2"/>
      </rPr>
      <t xml:space="preserve"> Value is determined by the current price for corn ($7.04) and a drying charge.</t>
    </r>
  </si>
  <si>
    <t>Copyright © 1996-2011, Iowa Grain Quality Initiative, Iowa State University, Ames, Iowa. All rights reserved.</t>
  </si>
  <si>
    <t>Pioneer</t>
  </si>
  <si>
    <t>PO453HR</t>
  </si>
  <si>
    <t>Albert Lea Viking</t>
  </si>
  <si>
    <t>Y54-04RL</t>
  </si>
  <si>
    <t>D44-06RL</t>
  </si>
  <si>
    <t>57-07N</t>
  </si>
  <si>
    <t>C43-06R</t>
  </si>
  <si>
    <t>PO210HR</t>
  </si>
  <si>
    <t>PO533XR</t>
  </si>
  <si>
    <t>Kruger</t>
  </si>
  <si>
    <t>K-6408 VT3</t>
  </si>
  <si>
    <t>K-4207</t>
  </si>
  <si>
    <t>K4-9205</t>
  </si>
  <si>
    <t>Legend Seeds</t>
  </si>
  <si>
    <t>LR9904</t>
  </si>
  <si>
    <t>LR9108</t>
  </si>
  <si>
    <t>Gold Country</t>
  </si>
  <si>
    <t>101-99SS</t>
  </si>
  <si>
    <t>107-17EN</t>
  </si>
  <si>
    <t>LG Seeds</t>
  </si>
  <si>
    <t>2620 VT3</t>
  </si>
  <si>
    <t>2549 VT3</t>
  </si>
  <si>
    <t>2544 VT3</t>
  </si>
  <si>
    <t>2529 VT3</t>
  </si>
  <si>
    <t>NK Brand</t>
  </si>
  <si>
    <t>N63R-3000GT</t>
  </si>
  <si>
    <t>56V-3000GT</t>
  </si>
  <si>
    <t>N53C-3111</t>
  </si>
  <si>
    <t>AgriGold</t>
  </si>
  <si>
    <t>A6389 VT3</t>
  </si>
  <si>
    <t>A6458 VT3</t>
  </si>
  <si>
    <t>A6384 VT3</t>
  </si>
  <si>
    <t>A6533 VT3</t>
  </si>
  <si>
    <t>Mycogen</t>
  </si>
  <si>
    <t>2H566</t>
  </si>
  <si>
    <t>2P616</t>
  </si>
  <si>
    <t>2J597</t>
  </si>
  <si>
    <t>2K594</t>
  </si>
  <si>
    <t>Dekalb</t>
  </si>
  <si>
    <t>62-54</t>
  </si>
  <si>
    <t>53-78</t>
  </si>
  <si>
    <t>58-83</t>
  </si>
  <si>
    <t>Channel</t>
  </si>
  <si>
    <t>209-77 VT3</t>
  </si>
  <si>
    <t>201-16 VT3</t>
  </si>
  <si>
    <t>Epley Bros.</t>
  </si>
  <si>
    <t>E1602SS</t>
  </si>
  <si>
    <t>E1905GT</t>
  </si>
  <si>
    <t>Cornelius</t>
  </si>
  <si>
    <t>C459SS</t>
  </si>
  <si>
    <t>C314-3111</t>
  </si>
  <si>
    <t>Croplan</t>
  </si>
  <si>
    <t>G125 VT3</t>
  </si>
  <si>
    <t>5237SS</t>
  </si>
  <si>
    <t>4033 VT3</t>
  </si>
  <si>
    <t>3737 VT3</t>
  </si>
  <si>
    <t>Bremer Co.</t>
  </si>
  <si>
    <t>Corn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</si>
</sst>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0.000"/>
    <numFmt numFmtId="166" formatCode="0.0"/>
  </numFmts>
  <fonts count="12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24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b/>
      <sz val="12"/>
      <name val="Arial"/>
      <family val="2"/>
    </font>
    <font>
      <sz val="2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6" fillId="0" borderId="0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0" fillId="3" borderId="5" xfId="0" applyFill="1" applyBorder="1"/>
    <xf numFmtId="0" fontId="0" fillId="3" borderId="0" xfId="0" applyFill="1" applyBorder="1"/>
    <xf numFmtId="0" fontId="0" fillId="3" borderId="6" xfId="0" applyFill="1" applyBorder="1"/>
    <xf numFmtId="166" fontId="2" fillId="2" borderId="0" xfId="0" applyNumberFormat="1" applyFont="1" applyFill="1" applyBorder="1" applyAlignment="1">
      <alignment horizontal="center"/>
    </xf>
    <xf numFmtId="164" fontId="2" fillId="3" borderId="17" xfId="0" applyNumberFormat="1" applyFont="1" applyFill="1" applyBorder="1" applyAlignment="1">
      <alignment horizontal="center"/>
    </xf>
    <xf numFmtId="1" fontId="0" fillId="0" borderId="0" xfId="0" applyNumberFormat="1"/>
    <xf numFmtId="0" fontId="0" fillId="3" borderId="7" xfId="0" applyFill="1" applyBorder="1"/>
    <xf numFmtId="0" fontId="0" fillId="3" borderId="9" xfId="0" applyFill="1" applyBorder="1"/>
    <xf numFmtId="166" fontId="0" fillId="3" borderId="9" xfId="0" applyNumberFormat="1" applyFill="1" applyBorder="1"/>
    <xf numFmtId="0" fontId="0" fillId="3" borderId="8" xfId="0" applyFill="1" applyBorder="1"/>
    <xf numFmtId="0" fontId="2" fillId="2" borderId="18" xfId="0" applyFont="1" applyFill="1" applyBorder="1" applyAlignment="1">
      <alignment horizontal="centerContinuous"/>
    </xf>
    <xf numFmtId="0" fontId="2" fillId="2" borderId="19" xfId="0" applyFont="1" applyFill="1" applyBorder="1" applyAlignment="1">
      <alignment horizontal="centerContinuous"/>
    </xf>
    <xf numFmtId="166" fontId="0" fillId="2" borderId="20" xfId="0" applyNumberFormat="1" applyFill="1" applyBorder="1" applyAlignment="1">
      <alignment horizontal="center"/>
    </xf>
    <xf numFmtId="2" fontId="0" fillId="2" borderId="20" xfId="0" applyNumberFormat="1" applyFill="1" applyBorder="1" applyAlignment="1">
      <alignment horizontal="center"/>
    </xf>
    <xf numFmtId="0" fontId="2" fillId="2" borderId="21" xfId="0" applyFont="1" applyFill="1" applyBorder="1" applyAlignment="1">
      <alignment horizontal="centerContinuous"/>
    </xf>
    <xf numFmtId="0" fontId="2" fillId="2" borderId="22" xfId="0" applyFont="1" applyFill="1" applyBorder="1" applyAlignment="1">
      <alignment horizontal="centerContinuous"/>
    </xf>
    <xf numFmtId="166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2" fillId="4" borderId="21" xfId="0" applyFont="1" applyFill="1" applyBorder="1" applyAlignment="1">
      <alignment horizontal="centerContinuous"/>
    </xf>
    <xf numFmtId="0" fontId="2" fillId="4" borderId="22" xfId="0" applyFont="1" applyFill="1" applyBorder="1" applyAlignment="1">
      <alignment horizontal="centerContinuous"/>
    </xf>
    <xf numFmtId="166" fontId="0" fillId="4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2" fillId="2" borderId="23" xfId="0" applyFont="1" applyFill="1" applyBorder="1" applyAlignment="1">
      <alignment horizontal="centerContinuous"/>
    </xf>
    <xf numFmtId="0" fontId="2" fillId="2" borderId="24" xfId="0" applyFont="1" applyFill="1" applyBorder="1" applyAlignment="1">
      <alignment horizontal="centerContinuous"/>
    </xf>
    <xf numFmtId="166" fontId="0" fillId="2" borderId="25" xfId="0" applyNumberFormat="1" applyFill="1" applyBorder="1" applyAlignment="1">
      <alignment horizontal="center"/>
    </xf>
    <xf numFmtId="2" fontId="0" fillId="2" borderId="25" xfId="0" applyNumberFormat="1" applyFill="1" applyBorder="1" applyAlignment="1">
      <alignment horizontal="center"/>
    </xf>
    <xf numFmtId="0" fontId="3" fillId="0" borderId="0" xfId="0" applyFont="1"/>
    <xf numFmtId="164" fontId="0" fillId="2" borderId="26" xfId="0" applyNumberFormat="1" applyFill="1" applyBorder="1" applyAlignment="1">
      <alignment horizontal="center"/>
    </xf>
    <xf numFmtId="164" fontId="0" fillId="2" borderId="27" xfId="0" applyNumberFormat="1" applyFill="1" applyBorder="1" applyAlignment="1">
      <alignment horizontal="center"/>
    </xf>
    <xf numFmtId="164" fontId="0" fillId="4" borderId="27" xfId="0" applyNumberFormat="1" applyFill="1" applyBorder="1" applyAlignment="1">
      <alignment horizontal="center"/>
    </xf>
    <xf numFmtId="164" fontId="0" fillId="2" borderId="28" xfId="0" applyNumberFormat="1" applyFill="1" applyBorder="1" applyAlignment="1">
      <alignment horizontal="center"/>
    </xf>
    <xf numFmtId="164" fontId="1" fillId="5" borderId="28" xfId="0" applyNumberFormat="1" applyFont="1" applyFill="1" applyBorder="1" applyAlignment="1">
      <alignment horizontal="center"/>
    </xf>
    <xf numFmtId="164" fontId="1" fillId="5" borderId="26" xfId="0" applyNumberFormat="1" applyFont="1" applyFill="1" applyBorder="1" applyAlignment="1">
      <alignment horizontal="center"/>
    </xf>
    <xf numFmtId="164" fontId="1" fillId="5" borderId="27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2" borderId="20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0" fillId="2" borderId="25" xfId="0" applyNumberFormat="1" applyFill="1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" fillId="2" borderId="31" xfId="0" applyNumberFormat="1" applyFont="1" applyFill="1" applyBorder="1" applyAlignment="1">
      <alignment horizontal="center"/>
    </xf>
    <xf numFmtId="165" fontId="2" fillId="2" borderId="32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7" fillId="0" borderId="5" xfId="0" applyFont="1" applyBorder="1" applyAlignment="1"/>
    <xf numFmtId="0" fontId="7" fillId="0" borderId="0" xfId="0" applyFont="1" applyBorder="1" applyAlignment="1"/>
    <xf numFmtId="0" fontId="0" fillId="0" borderId="0" xfId="0" applyBorder="1" applyAlignment="1"/>
    <xf numFmtId="0" fontId="0" fillId="0" borderId="6" xfId="0" applyBorder="1" applyAlignment="1"/>
    <xf numFmtId="0" fontId="2" fillId="0" borderId="5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left"/>
    </xf>
    <xf numFmtId="0" fontId="2" fillId="0" borderId="33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left"/>
    </xf>
    <xf numFmtId="0" fontId="0" fillId="0" borderId="1" xfId="0" applyBorder="1" applyAlignment="1">
      <alignment horizontal="left"/>
    </xf>
    <xf numFmtId="0" fontId="8" fillId="0" borderId="5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0" fillId="0" borderId="7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" xfId="0" applyBorder="1" applyAlignment="1">
      <alignment horizontal="right"/>
    </xf>
    <xf numFmtId="0" fontId="8" fillId="0" borderId="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2" fillId="0" borderId="7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left"/>
    </xf>
    <xf numFmtId="0" fontId="0" fillId="2" borderId="18" xfId="0" applyFill="1" applyBorder="1" applyAlignment="1">
      <alignment horizontal="left"/>
    </xf>
    <xf numFmtId="0" fontId="0" fillId="2" borderId="35" xfId="0" applyFill="1" applyBorder="1" applyAlignment="1">
      <alignment horizontal="left"/>
    </xf>
    <xf numFmtId="0" fontId="0" fillId="2" borderId="36" xfId="0" applyFill="1" applyBorder="1" applyAlignment="1">
      <alignment horizontal="left"/>
    </xf>
    <xf numFmtId="0" fontId="10" fillId="0" borderId="37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38" xfId="0" applyFont="1" applyBorder="1" applyAlignment="1">
      <alignment horizontal="left"/>
    </xf>
    <xf numFmtId="0" fontId="11" fillId="0" borderId="3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6" xfId="0" applyFill="1" applyBorder="1" applyAlignment="1">
      <alignment horizontal="left"/>
    </xf>
  </cellXfs>
  <cellStyles count="1">
    <cellStyle name="Normal" xfId="0" builtinId="0"/>
  </cellStyles>
  <dxfs count="7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1</xdr:col>
      <xdr:colOff>476250</xdr:colOff>
      <xdr:row>4</xdr:row>
      <xdr:rowOff>95250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1828800" cy="1209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9525</xdr:rowOff>
    </xdr:from>
    <xdr:to>
      <xdr:col>8</xdr:col>
      <xdr:colOff>761607</xdr:colOff>
      <xdr:row>5</xdr:row>
      <xdr:rowOff>276225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6825"/>
          <a:ext cx="82867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57151</xdr:colOff>
      <xdr:row>5</xdr:row>
      <xdr:rowOff>9525</xdr:rowOff>
    </xdr:from>
    <xdr:to>
      <xdr:col>10</xdr:col>
      <xdr:colOff>854304</xdr:colOff>
      <xdr:row>5</xdr:row>
      <xdr:rowOff>285750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1713" y="1266432"/>
          <a:ext cx="8554627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9525</xdr:rowOff>
    </xdr:from>
    <xdr:to>
      <xdr:col>8</xdr:col>
      <xdr:colOff>752082</xdr:colOff>
      <xdr:row>52</xdr:row>
      <xdr:rowOff>0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43975"/>
          <a:ext cx="82772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51</xdr:row>
      <xdr:rowOff>9525</xdr:rowOff>
    </xdr:from>
    <xdr:to>
      <xdr:col>10</xdr:col>
      <xdr:colOff>864124</xdr:colOff>
      <xdr:row>52</xdr:row>
      <xdr:rowOff>0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1237" y="10909267"/>
          <a:ext cx="8554923" cy="285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3</xdr:col>
      <xdr:colOff>800100</xdr:colOff>
      <xdr:row>8</xdr:row>
      <xdr:rowOff>9525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2175"/>
          <a:ext cx="415290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9</xdr:col>
      <xdr:colOff>800100</xdr:colOff>
      <xdr:row>7</xdr:row>
      <xdr:rowOff>0</xdr:rowOff>
    </xdr:from>
    <xdr:to>
      <xdr:col>10</xdr:col>
      <xdr:colOff>866776</xdr:colOff>
      <xdr:row>7</xdr:row>
      <xdr:rowOff>247650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0" y="2162175"/>
          <a:ext cx="876300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9</xdr:col>
      <xdr:colOff>800100</xdr:colOff>
      <xdr:row>7</xdr:row>
      <xdr:rowOff>0</xdr:rowOff>
    </xdr:from>
    <xdr:to>
      <xdr:col>10</xdr:col>
      <xdr:colOff>866776</xdr:colOff>
      <xdr:row>7</xdr:row>
      <xdr:rowOff>247650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0" y="2162175"/>
          <a:ext cx="876300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9</xdr:col>
      <xdr:colOff>9525</xdr:colOff>
      <xdr:row>7</xdr:row>
      <xdr:rowOff>0</xdr:rowOff>
    </xdr:from>
    <xdr:to>
      <xdr:col>10</xdr:col>
      <xdr:colOff>1</xdr:colOff>
      <xdr:row>8</xdr:row>
      <xdr:rowOff>0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2162175"/>
          <a:ext cx="800100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5"/>
  <sheetViews>
    <sheetView tabSelected="1" zoomScale="97" workbookViewId="0"/>
  </sheetViews>
  <sheetFormatPr defaultRowHeight="12.75" x14ac:dyDescent="0.2"/>
  <cols>
    <col min="1" max="1" width="20.7109375" bestFit="1" customWidth="1"/>
    <col min="2" max="2" width="16.5703125" bestFit="1" customWidth="1"/>
    <col min="3" max="3" width="13" customWidth="1"/>
    <col min="4" max="4" width="12.140625" customWidth="1"/>
    <col min="5" max="5" width="18.5703125" customWidth="1"/>
    <col min="6" max="6" width="11.28515625" customWidth="1"/>
    <col min="7" max="7" width="10.7109375" customWidth="1"/>
    <col min="8" max="8" width="9.85546875" customWidth="1"/>
    <col min="9" max="10" width="12.140625" customWidth="1"/>
    <col min="11" max="11" width="13.28515625" customWidth="1"/>
  </cols>
  <sheetData>
    <row r="1" spans="1:15" ht="30.75" x14ac:dyDescent="0.45">
      <c r="A1" s="1"/>
      <c r="B1" s="2"/>
      <c r="C1" s="105" t="s">
        <v>32</v>
      </c>
      <c r="D1" s="106"/>
      <c r="E1" s="106"/>
      <c r="F1" s="97" t="s">
        <v>91</v>
      </c>
      <c r="G1" s="97"/>
      <c r="H1" s="97"/>
      <c r="I1" s="97"/>
      <c r="J1" s="97"/>
      <c r="K1" s="98"/>
    </row>
    <row r="2" spans="1:15" ht="16.899999999999999" customHeight="1" x14ac:dyDescent="0.2">
      <c r="A2" s="3"/>
      <c r="B2" s="4"/>
      <c r="C2" s="103" t="s">
        <v>0</v>
      </c>
      <c r="D2" s="104"/>
      <c r="E2" s="104"/>
      <c r="F2" s="99"/>
      <c r="G2" s="99"/>
      <c r="H2" s="99"/>
      <c r="I2" s="99"/>
      <c r="J2" s="99"/>
      <c r="K2" s="100"/>
    </row>
    <row r="3" spans="1:15" ht="21.75" customHeight="1" x14ac:dyDescent="0.25">
      <c r="A3" s="3"/>
      <c r="B3" s="4"/>
      <c r="C3" s="5" t="s">
        <v>1</v>
      </c>
      <c r="D3" s="101" t="s">
        <v>92</v>
      </c>
      <c r="E3" s="101"/>
      <c r="F3" s="101"/>
      <c r="G3" s="101"/>
      <c r="H3" s="101"/>
      <c r="I3" s="101"/>
      <c r="J3" s="101"/>
      <c r="K3" s="102"/>
    </row>
    <row r="4" spans="1:15" ht="21.75" customHeight="1" x14ac:dyDescent="0.2">
      <c r="A4" s="3"/>
      <c r="B4" s="4"/>
      <c r="C4" s="69" t="s">
        <v>10</v>
      </c>
      <c r="D4" s="70"/>
      <c r="E4" s="70"/>
      <c r="F4" s="71"/>
      <c r="G4" s="71"/>
      <c r="H4" s="71"/>
      <c r="I4" s="71"/>
      <c r="J4" s="71"/>
      <c r="K4" s="72"/>
    </row>
    <row r="5" spans="1:15" ht="8.25" customHeight="1" thickBot="1" x14ac:dyDescent="0.25">
      <c r="A5" s="6"/>
      <c r="B5" s="7"/>
      <c r="C5" s="8"/>
      <c r="D5" s="8"/>
      <c r="E5" s="8"/>
      <c r="F5" s="8"/>
      <c r="G5" s="8"/>
      <c r="H5" s="8"/>
      <c r="I5" s="8"/>
      <c r="J5" s="8"/>
      <c r="K5" s="7"/>
    </row>
    <row r="6" spans="1:15" ht="23.25" customHeight="1" thickBot="1" x14ac:dyDescent="0.25">
      <c r="A6" s="9"/>
      <c r="B6" s="10"/>
      <c r="C6" s="10"/>
      <c r="D6" s="10"/>
      <c r="E6" s="10"/>
      <c r="F6" s="10"/>
      <c r="G6" s="10"/>
      <c r="H6" s="10"/>
      <c r="I6" s="10"/>
      <c r="J6" s="10"/>
      <c r="K6" s="11"/>
    </row>
    <row r="7" spans="1:15" ht="48" customHeight="1" thickBot="1" x14ac:dyDescent="0.3">
      <c r="A7" s="12" t="s">
        <v>2</v>
      </c>
      <c r="B7" s="13" t="s">
        <v>3</v>
      </c>
      <c r="C7" s="14" t="s">
        <v>18</v>
      </c>
      <c r="D7" s="14" t="s">
        <v>19</v>
      </c>
      <c r="E7" s="14" t="s">
        <v>20</v>
      </c>
      <c r="F7" s="14" t="s">
        <v>4</v>
      </c>
      <c r="G7" s="14" t="s">
        <v>5</v>
      </c>
      <c r="H7" s="15" t="s">
        <v>6</v>
      </c>
      <c r="I7" s="14" t="s">
        <v>7</v>
      </c>
      <c r="J7" s="15" t="s">
        <v>29</v>
      </c>
      <c r="K7" s="16" t="s">
        <v>21</v>
      </c>
    </row>
    <row r="8" spans="1:15" ht="20.25" customHeight="1" thickTop="1" thickBot="1" x14ac:dyDescent="0.3">
      <c r="A8" s="17"/>
      <c r="B8" s="18"/>
      <c r="C8" s="18"/>
      <c r="D8" s="19"/>
      <c r="E8" s="66"/>
      <c r="F8" s="20">
        <v>8</v>
      </c>
      <c r="G8" s="20">
        <v>3.6</v>
      </c>
      <c r="H8" s="20">
        <v>60</v>
      </c>
      <c r="I8" s="63">
        <v>1.27</v>
      </c>
      <c r="J8" s="62"/>
      <c r="K8" s="21"/>
    </row>
    <row r="9" spans="1:15" ht="14.25" x14ac:dyDescent="0.2">
      <c r="A9" s="56" t="s">
        <v>73</v>
      </c>
      <c r="B9" s="56" t="s">
        <v>74</v>
      </c>
      <c r="C9" s="67">
        <v>231.5</v>
      </c>
      <c r="D9" s="68">
        <v>1254.47</v>
      </c>
      <c r="E9" s="67">
        <v>19.2</v>
      </c>
      <c r="F9" s="67">
        <v>6.5</v>
      </c>
      <c r="G9" s="67">
        <v>3.9</v>
      </c>
      <c r="H9" s="67">
        <v>61.4</v>
      </c>
      <c r="I9" s="65">
        <v>1.25</v>
      </c>
      <c r="J9" s="51">
        <v>2.9316179999999998</v>
      </c>
      <c r="K9" s="49">
        <f t="shared" ref="K9:K49" si="0">ROUND($I$59 +($I$60*(G9-$G$8)*(56/100))+(($M$59-((N9*$I$59/56)+((2000-N9)*($I$62/2000))))*(56/N9)), 2)</f>
        <v>7.03</v>
      </c>
      <c r="N9" s="22">
        <f t="shared" ref="N9:N49" si="1">(2000)*((0.01*$M$62)-0.48)/((0.01*F9)-0.48)</f>
        <v>1542.168674698795</v>
      </c>
      <c r="O9" s="22"/>
    </row>
    <row r="10" spans="1:15" ht="14.25" x14ac:dyDescent="0.2">
      <c r="A10" s="56" t="s">
        <v>35</v>
      </c>
      <c r="B10" s="56" t="s">
        <v>42</v>
      </c>
      <c r="C10" s="67">
        <v>223.9</v>
      </c>
      <c r="D10" s="68">
        <v>1242.53</v>
      </c>
      <c r="E10" s="67">
        <v>16.600000000000001</v>
      </c>
      <c r="F10" s="67">
        <v>6.5</v>
      </c>
      <c r="G10" s="67">
        <v>3.6</v>
      </c>
      <c r="H10" s="67">
        <v>61.6</v>
      </c>
      <c r="I10" s="65">
        <v>1.25</v>
      </c>
      <c r="J10" s="51">
        <v>2.9366309999999998</v>
      </c>
      <c r="K10" s="50">
        <f t="shared" si="0"/>
        <v>6.94</v>
      </c>
      <c r="N10" s="22">
        <f t="shared" si="1"/>
        <v>1542.168674698795</v>
      </c>
      <c r="O10" s="22"/>
    </row>
    <row r="11" spans="1:15" ht="14.25" x14ac:dyDescent="0.2">
      <c r="A11" s="56" t="s">
        <v>73</v>
      </c>
      <c r="B11" s="56" t="s">
        <v>76</v>
      </c>
      <c r="C11" s="67">
        <v>223.9</v>
      </c>
      <c r="D11" s="68">
        <v>1221.31</v>
      </c>
      <c r="E11" s="67">
        <v>18.5</v>
      </c>
      <c r="F11" s="67">
        <v>6.5</v>
      </c>
      <c r="G11" s="67">
        <v>3.5</v>
      </c>
      <c r="H11" s="67">
        <v>62.2</v>
      </c>
      <c r="I11" s="65">
        <v>1.26</v>
      </c>
      <c r="J11" s="51">
        <v>2.9395919999999998</v>
      </c>
      <c r="K11" s="50">
        <f t="shared" si="0"/>
        <v>6.91</v>
      </c>
      <c r="N11" s="22">
        <f t="shared" si="1"/>
        <v>1542.168674698795</v>
      </c>
      <c r="O11" s="22"/>
    </row>
    <row r="12" spans="1:15" ht="14.25" x14ac:dyDescent="0.2">
      <c r="A12" s="56" t="s">
        <v>77</v>
      </c>
      <c r="B12" s="56" t="s">
        <v>78</v>
      </c>
      <c r="C12" s="67">
        <v>223.6</v>
      </c>
      <c r="D12" s="68">
        <v>1234.0899999999999</v>
      </c>
      <c r="E12" s="67">
        <v>17.2</v>
      </c>
      <c r="F12" s="67">
        <v>6.7</v>
      </c>
      <c r="G12" s="67">
        <v>3.4</v>
      </c>
      <c r="H12" s="67">
        <v>61.8</v>
      </c>
      <c r="I12" s="65">
        <v>1.24</v>
      </c>
      <c r="J12" s="51">
        <v>2.9274789999999995</v>
      </c>
      <c r="K12" s="50">
        <f t="shared" si="0"/>
        <v>6.89</v>
      </c>
      <c r="N12" s="22">
        <f t="shared" si="1"/>
        <v>1549.6368038740918</v>
      </c>
      <c r="O12" s="22"/>
    </row>
    <row r="13" spans="1:15" ht="14.25" x14ac:dyDescent="0.2">
      <c r="A13" s="56" t="s">
        <v>54</v>
      </c>
      <c r="B13" s="56" t="s">
        <v>55</v>
      </c>
      <c r="C13" s="67">
        <v>223.3</v>
      </c>
      <c r="D13" s="68">
        <v>1184.6400000000001</v>
      </c>
      <c r="E13" s="67">
        <v>21.5</v>
      </c>
      <c r="F13" s="67">
        <v>6.6</v>
      </c>
      <c r="G13" s="67">
        <v>3.7</v>
      </c>
      <c r="H13" s="67">
        <v>61.4</v>
      </c>
      <c r="I13" s="65">
        <v>1.24</v>
      </c>
      <c r="J13" s="51">
        <v>2.9280679999999997</v>
      </c>
      <c r="K13" s="50">
        <f t="shared" si="0"/>
        <v>6.97</v>
      </c>
      <c r="N13" s="22">
        <f t="shared" si="1"/>
        <v>1545.8937198067631</v>
      </c>
      <c r="O13" s="22"/>
    </row>
    <row r="14" spans="1:15" ht="14.25" x14ac:dyDescent="0.2">
      <c r="A14" s="56" t="s">
        <v>68</v>
      </c>
      <c r="B14" s="56" t="s">
        <v>72</v>
      </c>
      <c r="C14" s="67">
        <v>222.4</v>
      </c>
      <c r="D14" s="68">
        <v>1216.33</v>
      </c>
      <c r="E14" s="67">
        <v>18.2</v>
      </c>
      <c r="F14" s="67">
        <v>6.7</v>
      </c>
      <c r="G14" s="67">
        <v>4.2</v>
      </c>
      <c r="H14" s="67">
        <v>61.1</v>
      </c>
      <c r="I14" s="65">
        <v>1.25</v>
      </c>
      <c r="J14" s="51">
        <v>2.9154009999999997</v>
      </c>
      <c r="K14" s="50">
        <f t="shared" si="0"/>
        <v>7.13</v>
      </c>
      <c r="N14" s="22">
        <f t="shared" si="1"/>
        <v>1549.6368038740918</v>
      </c>
      <c r="O14" s="22"/>
    </row>
    <row r="15" spans="1:15" ht="14.25" x14ac:dyDescent="0.2">
      <c r="A15" s="56" t="s">
        <v>51</v>
      </c>
      <c r="B15" s="56" t="s">
        <v>53</v>
      </c>
      <c r="C15" s="67">
        <v>222.1</v>
      </c>
      <c r="D15" s="68">
        <v>1229.29</v>
      </c>
      <c r="E15" s="67">
        <v>16.899999999999999</v>
      </c>
      <c r="F15" s="67">
        <v>6.6</v>
      </c>
      <c r="G15" s="67">
        <v>3.7</v>
      </c>
      <c r="H15" s="67">
        <v>61.6</v>
      </c>
      <c r="I15" s="65">
        <v>1.26</v>
      </c>
      <c r="J15" s="51">
        <v>2.9306479999999997</v>
      </c>
      <c r="K15" s="50">
        <f t="shared" si="0"/>
        <v>6.97</v>
      </c>
      <c r="N15" s="22">
        <f t="shared" si="1"/>
        <v>1545.8937198067631</v>
      </c>
      <c r="O15" s="22"/>
    </row>
    <row r="16" spans="1:15" ht="14.25" x14ac:dyDescent="0.2">
      <c r="A16" s="56" t="s">
        <v>63</v>
      </c>
      <c r="B16" s="56" t="s">
        <v>67</v>
      </c>
      <c r="C16" s="67">
        <v>220.4</v>
      </c>
      <c r="D16" s="68">
        <v>1167.8800000000001</v>
      </c>
      <c r="E16" s="67">
        <v>21.6</v>
      </c>
      <c r="F16" s="67">
        <v>6.4</v>
      </c>
      <c r="G16" s="67">
        <v>3.8</v>
      </c>
      <c r="H16" s="67">
        <v>61.5</v>
      </c>
      <c r="I16" s="65">
        <v>1.25</v>
      </c>
      <c r="J16" s="51">
        <v>2.9388909999999995</v>
      </c>
      <c r="K16" s="50">
        <f t="shared" si="0"/>
        <v>6.99</v>
      </c>
      <c r="N16" s="22">
        <f t="shared" si="1"/>
        <v>1538.4615384615383</v>
      </c>
      <c r="O16" s="22"/>
    </row>
    <row r="17" spans="1:15" ht="14.25" x14ac:dyDescent="0.2">
      <c r="A17" s="56" t="s">
        <v>63</v>
      </c>
      <c r="B17" s="56" t="s">
        <v>64</v>
      </c>
      <c r="C17" s="67">
        <v>216</v>
      </c>
      <c r="D17" s="68">
        <v>1191.08</v>
      </c>
      <c r="E17" s="67">
        <v>17.3</v>
      </c>
      <c r="F17" s="67">
        <v>6.6</v>
      </c>
      <c r="G17" s="67">
        <v>3.7</v>
      </c>
      <c r="H17" s="67">
        <v>61.6</v>
      </c>
      <c r="I17" s="65">
        <v>1.27</v>
      </c>
      <c r="J17" s="51">
        <v>2.9319379999999997</v>
      </c>
      <c r="K17" s="50">
        <f t="shared" si="0"/>
        <v>6.97</v>
      </c>
      <c r="N17" s="22">
        <f t="shared" si="1"/>
        <v>1545.8937198067631</v>
      </c>
      <c r="O17" s="22"/>
    </row>
    <row r="18" spans="1:15" ht="14.25" x14ac:dyDescent="0.2">
      <c r="A18" s="56" t="s">
        <v>54</v>
      </c>
      <c r="B18" s="56" t="s">
        <v>57</v>
      </c>
      <c r="C18" s="67">
        <v>213.9</v>
      </c>
      <c r="D18" s="68">
        <v>1161.32</v>
      </c>
      <c r="E18" s="67">
        <v>19</v>
      </c>
      <c r="F18" s="67">
        <v>6.6</v>
      </c>
      <c r="G18" s="67">
        <v>3.3</v>
      </c>
      <c r="H18" s="67">
        <v>61.9</v>
      </c>
      <c r="I18" s="65">
        <v>1.24</v>
      </c>
      <c r="J18" s="51">
        <v>2.9347519999999996</v>
      </c>
      <c r="K18" s="50">
        <f t="shared" si="0"/>
        <v>6.86</v>
      </c>
      <c r="N18" s="22">
        <f t="shared" si="1"/>
        <v>1545.8937198067631</v>
      </c>
      <c r="O18" s="22"/>
    </row>
    <row r="19" spans="1:15" ht="14.25" x14ac:dyDescent="0.2">
      <c r="A19" s="56" t="s">
        <v>44</v>
      </c>
      <c r="B19" s="56" t="s">
        <v>45</v>
      </c>
      <c r="C19" s="67">
        <v>213.7</v>
      </c>
      <c r="D19" s="68">
        <v>1160.55</v>
      </c>
      <c r="E19" s="67">
        <v>19</v>
      </c>
      <c r="F19" s="67">
        <v>6.1</v>
      </c>
      <c r="G19" s="67">
        <v>3.9</v>
      </c>
      <c r="H19" s="67">
        <v>61.9</v>
      </c>
      <c r="I19" s="65">
        <v>1.27</v>
      </c>
      <c r="J19" s="51">
        <v>2.9566059999999998</v>
      </c>
      <c r="K19" s="50">
        <f t="shared" si="0"/>
        <v>7</v>
      </c>
      <c r="N19" s="22">
        <f t="shared" si="1"/>
        <v>1527.4463007159902</v>
      </c>
      <c r="O19" s="22"/>
    </row>
    <row r="20" spans="1:15" ht="14.25" x14ac:dyDescent="0.2">
      <c r="A20" s="56" t="s">
        <v>51</v>
      </c>
      <c r="B20" s="56" t="s">
        <v>52</v>
      </c>
      <c r="C20" s="67">
        <v>213.2</v>
      </c>
      <c r="D20" s="68">
        <v>1172.82</v>
      </c>
      <c r="E20" s="67">
        <v>17.600000000000001</v>
      </c>
      <c r="F20" s="67">
        <v>6.4</v>
      </c>
      <c r="G20" s="67">
        <v>3.5</v>
      </c>
      <c r="H20" s="67">
        <v>62.1</v>
      </c>
      <c r="I20" s="65">
        <v>1.25</v>
      </c>
      <c r="J20" s="51">
        <v>2.9439039999999994</v>
      </c>
      <c r="K20" s="50">
        <f t="shared" si="0"/>
        <v>6.9</v>
      </c>
      <c r="N20" s="22">
        <f t="shared" si="1"/>
        <v>1538.4615384615383</v>
      </c>
      <c r="O20" s="22"/>
    </row>
    <row r="21" spans="1:15" ht="14.25" x14ac:dyDescent="0.2">
      <c r="A21" s="56" t="s">
        <v>63</v>
      </c>
      <c r="B21" s="56" t="s">
        <v>66</v>
      </c>
      <c r="C21" s="67">
        <v>213.1</v>
      </c>
      <c r="D21" s="68">
        <v>1178.6199999999999</v>
      </c>
      <c r="E21" s="67">
        <v>17</v>
      </c>
      <c r="F21" s="67">
        <v>6.5</v>
      </c>
      <c r="G21" s="67">
        <v>3.7</v>
      </c>
      <c r="H21" s="67">
        <v>61.2</v>
      </c>
      <c r="I21" s="65">
        <v>1.21</v>
      </c>
      <c r="J21" s="51">
        <v>2.9297999999999997</v>
      </c>
      <c r="K21" s="50">
        <f t="shared" si="0"/>
        <v>6.97</v>
      </c>
      <c r="N21" s="22">
        <f t="shared" si="1"/>
        <v>1542.168674698795</v>
      </c>
      <c r="O21" s="22"/>
    </row>
    <row r="22" spans="1:15" ht="14.25" x14ac:dyDescent="0.2">
      <c r="A22" s="56" t="s">
        <v>54</v>
      </c>
      <c r="B22" s="56" t="s">
        <v>56</v>
      </c>
      <c r="C22" s="67">
        <v>212.4</v>
      </c>
      <c r="D22" s="68">
        <v>1121.56</v>
      </c>
      <c r="E22" s="67">
        <v>22</v>
      </c>
      <c r="F22" s="67">
        <v>6.6</v>
      </c>
      <c r="G22" s="67">
        <v>3.6</v>
      </c>
      <c r="H22" s="67">
        <v>61.7</v>
      </c>
      <c r="I22" s="65">
        <v>1.23</v>
      </c>
      <c r="J22" s="51">
        <v>2.9284489999999996</v>
      </c>
      <c r="K22" s="50">
        <f t="shared" si="0"/>
        <v>6.95</v>
      </c>
      <c r="N22" s="22">
        <f t="shared" si="1"/>
        <v>1545.8937198067631</v>
      </c>
      <c r="O22" s="22"/>
    </row>
    <row r="23" spans="1:15" ht="14.25" x14ac:dyDescent="0.2">
      <c r="A23" s="56" t="s">
        <v>44</v>
      </c>
      <c r="B23" s="56" t="s">
        <v>46</v>
      </c>
      <c r="C23" s="67">
        <v>211.7</v>
      </c>
      <c r="D23" s="68">
        <v>1160.1300000000001</v>
      </c>
      <c r="E23" s="67">
        <v>18</v>
      </c>
      <c r="F23" s="67">
        <v>6.3</v>
      </c>
      <c r="G23" s="67">
        <v>3.8</v>
      </c>
      <c r="H23" s="67">
        <v>61.9</v>
      </c>
      <c r="I23" s="65">
        <v>1.27</v>
      </c>
      <c r="J23" s="51">
        <v>2.9470729999999996</v>
      </c>
      <c r="K23" s="50">
        <f t="shared" si="0"/>
        <v>6.98</v>
      </c>
      <c r="N23" s="22">
        <f t="shared" si="1"/>
        <v>1534.7721822541964</v>
      </c>
      <c r="O23" s="22"/>
    </row>
    <row r="24" spans="1:15" ht="14.25" x14ac:dyDescent="0.2">
      <c r="A24" s="56" t="s">
        <v>77</v>
      </c>
      <c r="B24" s="56" t="s">
        <v>79</v>
      </c>
      <c r="C24" s="67">
        <v>211.5</v>
      </c>
      <c r="D24" s="68">
        <v>1170.54</v>
      </c>
      <c r="E24" s="67">
        <v>16.899999999999999</v>
      </c>
      <c r="F24" s="67">
        <v>6.4</v>
      </c>
      <c r="G24" s="67">
        <v>3.7</v>
      </c>
      <c r="H24" s="67">
        <v>62.1</v>
      </c>
      <c r="I24" s="65">
        <v>1.29</v>
      </c>
      <c r="J24" s="51">
        <v>2.9457219999999995</v>
      </c>
      <c r="K24" s="50">
        <f t="shared" si="0"/>
        <v>6.96</v>
      </c>
      <c r="N24" s="22">
        <f t="shared" si="1"/>
        <v>1538.4615384615383</v>
      </c>
      <c r="O24" s="22"/>
    </row>
    <row r="25" spans="1:15" ht="14.25" x14ac:dyDescent="0.2">
      <c r="A25" s="56" t="s">
        <v>68</v>
      </c>
      <c r="B25" s="56" t="s">
        <v>70</v>
      </c>
      <c r="C25" s="67">
        <v>211.1</v>
      </c>
      <c r="D25" s="68">
        <v>1139.08</v>
      </c>
      <c r="E25" s="67">
        <v>19.7</v>
      </c>
      <c r="F25" s="67">
        <v>6.5</v>
      </c>
      <c r="G25" s="67">
        <v>3.3</v>
      </c>
      <c r="H25" s="67">
        <v>62.5</v>
      </c>
      <c r="I25" s="65">
        <v>1.27</v>
      </c>
      <c r="J25" s="51">
        <v>2.9442239999999997</v>
      </c>
      <c r="K25" s="50">
        <f t="shared" si="0"/>
        <v>6.85</v>
      </c>
      <c r="N25" s="22">
        <f t="shared" si="1"/>
        <v>1542.168674698795</v>
      </c>
      <c r="O25" s="22"/>
    </row>
    <row r="26" spans="1:15" ht="14.25" x14ac:dyDescent="0.2">
      <c r="A26" s="56" t="s">
        <v>59</v>
      </c>
      <c r="B26" s="56" t="s">
        <v>60</v>
      </c>
      <c r="C26" s="67">
        <v>210.8</v>
      </c>
      <c r="D26" s="68">
        <v>1134.95</v>
      </c>
      <c r="E26" s="67">
        <v>19.899999999999999</v>
      </c>
      <c r="F26" s="67">
        <v>6.5</v>
      </c>
      <c r="G26" s="67">
        <v>3.4</v>
      </c>
      <c r="H26" s="67">
        <v>61.9</v>
      </c>
      <c r="I26" s="65">
        <v>1.28</v>
      </c>
      <c r="J26" s="51">
        <v>2.9438429999999998</v>
      </c>
      <c r="K26" s="50">
        <f t="shared" si="0"/>
        <v>6.88</v>
      </c>
      <c r="N26" s="22">
        <f t="shared" si="1"/>
        <v>1542.168674698795</v>
      </c>
      <c r="O26" s="22"/>
    </row>
    <row r="27" spans="1:15" ht="14.25" x14ac:dyDescent="0.2">
      <c r="A27" s="56" t="s">
        <v>37</v>
      </c>
      <c r="B27" s="56" t="s">
        <v>41</v>
      </c>
      <c r="C27" s="67">
        <v>210</v>
      </c>
      <c r="D27" s="68">
        <v>1145.28</v>
      </c>
      <c r="E27" s="67">
        <v>18.5</v>
      </c>
      <c r="F27" s="67">
        <v>6.5</v>
      </c>
      <c r="G27" s="67">
        <v>4.0999999999999996</v>
      </c>
      <c r="H27" s="67">
        <v>61.4</v>
      </c>
      <c r="I27" s="65">
        <v>1.27</v>
      </c>
      <c r="J27" s="51">
        <v>2.9308559999999999</v>
      </c>
      <c r="K27" s="50">
        <f t="shared" si="0"/>
        <v>7.08</v>
      </c>
      <c r="N27" s="22">
        <f t="shared" si="1"/>
        <v>1542.168674698795</v>
      </c>
      <c r="O27" s="22"/>
    </row>
    <row r="28" spans="1:15" ht="14.25" x14ac:dyDescent="0.2">
      <c r="A28" s="56" t="s">
        <v>73</v>
      </c>
      <c r="B28" s="56" t="s">
        <v>75</v>
      </c>
      <c r="C28" s="67">
        <v>210</v>
      </c>
      <c r="D28" s="68">
        <v>1176.04</v>
      </c>
      <c r="E28" s="67">
        <v>15.6</v>
      </c>
      <c r="F28" s="67">
        <v>6.6</v>
      </c>
      <c r="G28" s="67">
        <v>3.6</v>
      </c>
      <c r="H28" s="67">
        <v>61.7</v>
      </c>
      <c r="I28" s="65">
        <v>1.26</v>
      </c>
      <c r="J28" s="51">
        <v>2.9323189999999997</v>
      </c>
      <c r="K28" s="50">
        <f t="shared" si="0"/>
        <v>6.95</v>
      </c>
      <c r="N28" s="22">
        <f t="shared" si="1"/>
        <v>1545.8937198067631</v>
      </c>
      <c r="O28" s="22"/>
    </row>
    <row r="29" spans="1:15" ht="14.25" x14ac:dyDescent="0.2">
      <c r="A29" s="56" t="s">
        <v>68</v>
      </c>
      <c r="B29" s="56" t="s">
        <v>71</v>
      </c>
      <c r="C29" s="67">
        <v>209.8</v>
      </c>
      <c r="D29" s="68">
        <v>1143.6400000000001</v>
      </c>
      <c r="E29" s="67">
        <v>18.600000000000001</v>
      </c>
      <c r="F29" s="67">
        <v>7</v>
      </c>
      <c r="G29" s="67">
        <v>3.6</v>
      </c>
      <c r="H29" s="67">
        <v>61.6</v>
      </c>
      <c r="I29" s="65">
        <v>1.27</v>
      </c>
      <c r="J29" s="51">
        <v>2.9112009999999997</v>
      </c>
      <c r="K29" s="50">
        <f t="shared" si="0"/>
        <v>6.97</v>
      </c>
      <c r="N29" s="22">
        <f t="shared" si="1"/>
        <v>1560.9756097560974</v>
      </c>
      <c r="O29" s="22"/>
    </row>
    <row r="30" spans="1:15" ht="14.25" x14ac:dyDescent="0.2">
      <c r="A30" s="56" t="s">
        <v>63</v>
      </c>
      <c r="B30" s="56" t="s">
        <v>65</v>
      </c>
      <c r="C30" s="67">
        <v>208.8</v>
      </c>
      <c r="D30" s="68">
        <v>1124.49</v>
      </c>
      <c r="E30" s="67">
        <v>19.899999999999999</v>
      </c>
      <c r="F30" s="67">
        <v>6.6</v>
      </c>
      <c r="G30" s="67">
        <v>3.7</v>
      </c>
      <c r="H30" s="67">
        <v>61.7</v>
      </c>
      <c r="I30" s="65">
        <v>1.23</v>
      </c>
      <c r="J30" s="51">
        <v>2.9267779999999997</v>
      </c>
      <c r="K30" s="50">
        <f t="shared" si="0"/>
        <v>6.97</v>
      </c>
      <c r="N30" s="22">
        <f t="shared" si="1"/>
        <v>1545.8937198067631</v>
      </c>
      <c r="O30" s="22"/>
    </row>
    <row r="31" spans="1:15" ht="14.25" x14ac:dyDescent="0.2">
      <c r="A31" s="56" t="s">
        <v>80</v>
      </c>
      <c r="B31" s="56" t="s">
        <v>82</v>
      </c>
      <c r="C31" s="67">
        <v>207.2</v>
      </c>
      <c r="D31" s="68">
        <v>1163.56</v>
      </c>
      <c r="E31" s="67">
        <v>15.3</v>
      </c>
      <c r="F31" s="67">
        <v>6.4</v>
      </c>
      <c r="G31" s="67">
        <v>3.7</v>
      </c>
      <c r="H31" s="67">
        <v>61.8</v>
      </c>
      <c r="I31" s="65">
        <v>1.23</v>
      </c>
      <c r="J31" s="51">
        <v>2.9379819999999994</v>
      </c>
      <c r="K31" s="50">
        <f t="shared" si="0"/>
        <v>6.96</v>
      </c>
      <c r="N31" s="22">
        <f t="shared" si="1"/>
        <v>1538.4615384615383</v>
      </c>
      <c r="O31" s="22"/>
    </row>
    <row r="32" spans="1:15" ht="14.25" x14ac:dyDescent="0.2">
      <c r="A32" s="56" t="s">
        <v>37</v>
      </c>
      <c r="B32" s="56" t="s">
        <v>39</v>
      </c>
      <c r="C32" s="67">
        <v>207</v>
      </c>
      <c r="D32" s="68">
        <v>1114.93</v>
      </c>
      <c r="E32" s="67">
        <v>19.899999999999999</v>
      </c>
      <c r="F32" s="67">
        <v>6.5</v>
      </c>
      <c r="G32" s="67">
        <v>3.9</v>
      </c>
      <c r="H32" s="67">
        <v>61.9</v>
      </c>
      <c r="I32" s="65">
        <v>1.28</v>
      </c>
      <c r="J32" s="51">
        <v>2.9354879999999999</v>
      </c>
      <c r="K32" s="50">
        <f t="shared" si="0"/>
        <v>7.03</v>
      </c>
      <c r="N32" s="22">
        <f t="shared" si="1"/>
        <v>1542.168674698795</v>
      </c>
      <c r="O32" s="22"/>
    </row>
    <row r="33" spans="1:15" ht="14.25" x14ac:dyDescent="0.2">
      <c r="A33" s="56" t="s">
        <v>37</v>
      </c>
      <c r="B33" s="56" t="s">
        <v>38</v>
      </c>
      <c r="C33" s="67">
        <v>206</v>
      </c>
      <c r="D33" s="68">
        <v>1124.8399999999999</v>
      </c>
      <c r="E33" s="67">
        <v>18.399999999999999</v>
      </c>
      <c r="F33" s="67">
        <v>6.3</v>
      </c>
      <c r="G33" s="67">
        <v>3.5</v>
      </c>
      <c r="H33" s="67">
        <v>62.1</v>
      </c>
      <c r="I33" s="65">
        <v>1.27</v>
      </c>
      <c r="J33" s="51">
        <v>2.9520859999999995</v>
      </c>
      <c r="K33" s="50">
        <f t="shared" si="0"/>
        <v>6.9</v>
      </c>
      <c r="N33" s="22">
        <f t="shared" si="1"/>
        <v>1534.7721822541964</v>
      </c>
      <c r="O33" s="22"/>
    </row>
    <row r="34" spans="1:15" ht="14.25" x14ac:dyDescent="0.2">
      <c r="A34" s="56" t="s">
        <v>48</v>
      </c>
      <c r="B34" s="56" t="s">
        <v>49</v>
      </c>
      <c r="C34" s="67">
        <v>204.7</v>
      </c>
      <c r="D34" s="68">
        <v>1134.1600000000001</v>
      </c>
      <c r="E34" s="67">
        <v>16.8</v>
      </c>
      <c r="F34" s="67">
        <v>6.6</v>
      </c>
      <c r="G34" s="67">
        <v>3.8</v>
      </c>
      <c r="H34" s="67">
        <v>61.8</v>
      </c>
      <c r="I34" s="65">
        <v>1.29</v>
      </c>
      <c r="J34" s="51">
        <v>2.9328469999999998</v>
      </c>
      <c r="K34" s="50">
        <f t="shared" si="0"/>
        <v>7</v>
      </c>
      <c r="N34" s="22">
        <f t="shared" si="1"/>
        <v>1545.8937198067631</v>
      </c>
      <c r="O34" s="22"/>
    </row>
    <row r="35" spans="1:15" ht="14.25" x14ac:dyDescent="0.2">
      <c r="A35" s="56" t="s">
        <v>86</v>
      </c>
      <c r="B35" s="56" t="s">
        <v>87</v>
      </c>
      <c r="C35" s="67">
        <v>204.7</v>
      </c>
      <c r="D35" s="68">
        <v>1113.6300000000001</v>
      </c>
      <c r="E35" s="67">
        <v>18.8</v>
      </c>
      <c r="F35" s="67">
        <v>6.6</v>
      </c>
      <c r="G35" s="67">
        <v>3.6</v>
      </c>
      <c r="H35" s="67">
        <v>61.4</v>
      </c>
      <c r="I35" s="65">
        <v>1.23</v>
      </c>
      <c r="J35" s="51">
        <v>2.9284489999999996</v>
      </c>
      <c r="K35" s="50">
        <f t="shared" si="0"/>
        <v>6.95</v>
      </c>
      <c r="N35" s="22">
        <f t="shared" si="1"/>
        <v>1545.8937198067631</v>
      </c>
      <c r="O35" s="22"/>
    </row>
    <row r="36" spans="1:15" ht="14.25" x14ac:dyDescent="0.2">
      <c r="A36" s="56" t="s">
        <v>54</v>
      </c>
      <c r="B36" s="56" t="s">
        <v>58</v>
      </c>
      <c r="C36" s="67">
        <v>204</v>
      </c>
      <c r="D36" s="68">
        <v>1131.01</v>
      </c>
      <c r="E36" s="67">
        <v>16.7</v>
      </c>
      <c r="F36" s="67">
        <v>6.7</v>
      </c>
      <c r="G36" s="67">
        <v>3.5</v>
      </c>
      <c r="H36" s="67">
        <v>61.4</v>
      </c>
      <c r="I36" s="65">
        <v>1.23</v>
      </c>
      <c r="J36" s="51">
        <v>2.9245179999999995</v>
      </c>
      <c r="K36" s="50">
        <f t="shared" si="0"/>
        <v>6.92</v>
      </c>
      <c r="N36" s="22">
        <f t="shared" si="1"/>
        <v>1549.6368038740918</v>
      </c>
      <c r="O36" s="22"/>
    </row>
    <row r="37" spans="1:15" ht="14.25" x14ac:dyDescent="0.2">
      <c r="A37" s="56" t="s">
        <v>86</v>
      </c>
      <c r="B37" s="56" t="s">
        <v>89</v>
      </c>
      <c r="C37" s="67">
        <v>204</v>
      </c>
      <c r="D37" s="68">
        <v>1132.43</v>
      </c>
      <c r="E37" s="67">
        <v>16.600000000000001</v>
      </c>
      <c r="F37" s="67">
        <v>6.3</v>
      </c>
      <c r="G37" s="67">
        <v>3.7</v>
      </c>
      <c r="H37" s="67">
        <v>62</v>
      </c>
      <c r="I37" s="65">
        <v>1.27</v>
      </c>
      <c r="J37" s="51">
        <v>2.9487439999999996</v>
      </c>
      <c r="K37" s="50">
        <f t="shared" si="0"/>
        <v>6.95</v>
      </c>
      <c r="N37" s="22">
        <f t="shared" si="1"/>
        <v>1534.7721822541964</v>
      </c>
      <c r="O37" s="22"/>
    </row>
    <row r="38" spans="1:15" ht="14.25" x14ac:dyDescent="0.2">
      <c r="A38" s="56" t="s">
        <v>59</v>
      </c>
      <c r="B38" s="56" t="s">
        <v>62</v>
      </c>
      <c r="C38" s="67">
        <v>203.7</v>
      </c>
      <c r="D38" s="68">
        <v>1120.6099999999999</v>
      </c>
      <c r="E38" s="67">
        <v>17.600000000000001</v>
      </c>
      <c r="F38" s="67">
        <v>6.4</v>
      </c>
      <c r="G38" s="67">
        <v>3.5</v>
      </c>
      <c r="H38" s="67">
        <v>62.3</v>
      </c>
      <c r="I38" s="65">
        <v>1.28</v>
      </c>
      <c r="J38" s="51">
        <v>2.9477739999999995</v>
      </c>
      <c r="K38" s="50">
        <f t="shared" si="0"/>
        <v>6.9</v>
      </c>
      <c r="N38" s="22">
        <f t="shared" si="1"/>
        <v>1538.4615384615383</v>
      </c>
      <c r="O38" s="22"/>
    </row>
    <row r="39" spans="1:15" ht="14.25" x14ac:dyDescent="0.2">
      <c r="A39" s="56" t="s">
        <v>68</v>
      </c>
      <c r="B39" s="56" t="s">
        <v>69</v>
      </c>
      <c r="C39" s="67">
        <v>203.7</v>
      </c>
      <c r="D39" s="68">
        <v>1140.51</v>
      </c>
      <c r="E39" s="67">
        <v>15.6</v>
      </c>
      <c r="F39" s="67">
        <v>6.8</v>
      </c>
      <c r="G39" s="67">
        <v>3.7</v>
      </c>
      <c r="H39" s="67">
        <v>61.3</v>
      </c>
      <c r="I39" s="65">
        <v>1.25</v>
      </c>
      <c r="J39" s="51">
        <v>2.9181539999999995</v>
      </c>
      <c r="K39" s="50">
        <f t="shared" si="0"/>
        <v>6.99</v>
      </c>
      <c r="N39" s="22">
        <f t="shared" si="1"/>
        <v>1553.3980582524271</v>
      </c>
      <c r="O39" s="22"/>
    </row>
    <row r="40" spans="1:15" ht="14.25" x14ac:dyDescent="0.2">
      <c r="A40" s="56" t="s">
        <v>83</v>
      </c>
      <c r="B40" s="56" t="s">
        <v>84</v>
      </c>
      <c r="C40" s="67">
        <v>201.5</v>
      </c>
      <c r="D40" s="68">
        <v>1102.3800000000001</v>
      </c>
      <c r="E40" s="67">
        <v>18.2</v>
      </c>
      <c r="F40" s="67">
        <v>6.4</v>
      </c>
      <c r="G40" s="67">
        <v>3.9</v>
      </c>
      <c r="H40" s="67">
        <v>61.6</v>
      </c>
      <c r="I40" s="65">
        <v>1.27</v>
      </c>
      <c r="J40" s="51">
        <v>2.9397999999999995</v>
      </c>
      <c r="K40" s="50">
        <f t="shared" si="0"/>
        <v>7.02</v>
      </c>
      <c r="N40" s="22">
        <f t="shared" si="1"/>
        <v>1538.4615384615383</v>
      </c>
      <c r="O40" s="22"/>
    </row>
    <row r="41" spans="1:15" ht="14.25" x14ac:dyDescent="0.2">
      <c r="A41" s="56" t="s">
        <v>37</v>
      </c>
      <c r="B41" s="56" t="s">
        <v>40</v>
      </c>
      <c r="C41" s="67">
        <v>200.5</v>
      </c>
      <c r="D41" s="68">
        <v>1088.67</v>
      </c>
      <c r="E41" s="67">
        <v>19</v>
      </c>
      <c r="F41" s="67">
        <v>6.4</v>
      </c>
      <c r="G41" s="67">
        <v>4</v>
      </c>
      <c r="H41" s="67">
        <v>61.7</v>
      </c>
      <c r="I41" s="65">
        <v>1.26</v>
      </c>
      <c r="J41" s="51">
        <v>2.9368389999999995</v>
      </c>
      <c r="K41" s="50">
        <f t="shared" si="0"/>
        <v>7.05</v>
      </c>
      <c r="N41" s="22">
        <f t="shared" si="1"/>
        <v>1538.4615384615383</v>
      </c>
      <c r="O41" s="22"/>
    </row>
    <row r="42" spans="1:15" ht="14.25" x14ac:dyDescent="0.2">
      <c r="A42" s="56" t="s">
        <v>44</v>
      </c>
      <c r="B42" s="56" t="s">
        <v>47</v>
      </c>
      <c r="C42" s="67">
        <v>199.9</v>
      </c>
      <c r="D42" s="68">
        <v>1087.22</v>
      </c>
      <c r="E42" s="67">
        <v>18.8</v>
      </c>
      <c r="F42" s="67">
        <v>6.4</v>
      </c>
      <c r="G42" s="67">
        <v>3.4</v>
      </c>
      <c r="H42" s="67">
        <v>62</v>
      </c>
      <c r="I42" s="65">
        <v>1.24</v>
      </c>
      <c r="J42" s="51">
        <v>2.9442849999999994</v>
      </c>
      <c r="K42" s="50">
        <f t="shared" si="0"/>
        <v>6.87</v>
      </c>
      <c r="N42" s="22">
        <f t="shared" si="1"/>
        <v>1538.4615384615383</v>
      </c>
      <c r="O42" s="22"/>
    </row>
    <row r="43" spans="1:15" ht="14.25" x14ac:dyDescent="0.2">
      <c r="A43" s="56" t="s">
        <v>83</v>
      </c>
      <c r="B43" s="56" t="s">
        <v>85</v>
      </c>
      <c r="C43" s="67">
        <v>198.3</v>
      </c>
      <c r="D43" s="68">
        <v>1097.32</v>
      </c>
      <c r="E43" s="67">
        <v>16.899999999999999</v>
      </c>
      <c r="F43" s="67">
        <v>6.7</v>
      </c>
      <c r="G43" s="67">
        <v>3.8</v>
      </c>
      <c r="H43" s="67">
        <v>61.4</v>
      </c>
      <c r="I43" s="65">
        <v>1.26</v>
      </c>
      <c r="J43" s="51">
        <v>2.9233749999999996</v>
      </c>
      <c r="K43" s="50">
        <f t="shared" si="0"/>
        <v>7.01</v>
      </c>
      <c r="N43" s="22">
        <f t="shared" si="1"/>
        <v>1549.6368038740918</v>
      </c>
      <c r="O43" s="22"/>
    </row>
    <row r="44" spans="1:15" ht="14.25" x14ac:dyDescent="0.2">
      <c r="A44" s="56" t="s">
        <v>86</v>
      </c>
      <c r="B44" s="56" t="s">
        <v>90</v>
      </c>
      <c r="C44" s="67">
        <v>198.2</v>
      </c>
      <c r="D44" s="68">
        <v>1119.01</v>
      </c>
      <c r="E44" s="67">
        <v>14.7</v>
      </c>
      <c r="F44" s="67">
        <v>6.3</v>
      </c>
      <c r="G44" s="67">
        <v>3.2</v>
      </c>
      <c r="H44" s="67">
        <v>62.5</v>
      </c>
      <c r="I44" s="65">
        <v>1.27</v>
      </c>
      <c r="J44" s="51">
        <v>2.9570989999999995</v>
      </c>
      <c r="K44" s="50">
        <f t="shared" si="0"/>
        <v>6.81</v>
      </c>
      <c r="N44" s="22">
        <f t="shared" si="1"/>
        <v>1534.7721822541964</v>
      </c>
      <c r="O44" s="22"/>
    </row>
    <row r="45" spans="1:15" ht="14.25" x14ac:dyDescent="0.2">
      <c r="A45" s="56" t="s">
        <v>80</v>
      </c>
      <c r="B45" s="56" t="s">
        <v>81</v>
      </c>
      <c r="C45" s="67">
        <v>196.5</v>
      </c>
      <c r="D45" s="68">
        <v>1061.1199999999999</v>
      </c>
      <c r="E45" s="67">
        <v>19.600000000000001</v>
      </c>
      <c r="F45" s="67">
        <v>6.8</v>
      </c>
      <c r="G45" s="67">
        <v>4</v>
      </c>
      <c r="H45" s="67">
        <v>61.3</v>
      </c>
      <c r="I45" s="65">
        <v>1.27</v>
      </c>
      <c r="J45" s="51">
        <v>2.9157209999999996</v>
      </c>
      <c r="K45" s="50">
        <f t="shared" si="0"/>
        <v>7.08</v>
      </c>
      <c r="N45" s="22">
        <f t="shared" si="1"/>
        <v>1553.3980582524271</v>
      </c>
      <c r="O45" s="22"/>
    </row>
    <row r="46" spans="1:15" ht="14.25" x14ac:dyDescent="0.2">
      <c r="A46" s="56" t="s">
        <v>59</v>
      </c>
      <c r="B46" s="56" t="s">
        <v>61</v>
      </c>
      <c r="C46" s="67">
        <v>196.4</v>
      </c>
      <c r="D46" s="68">
        <v>1082.97</v>
      </c>
      <c r="E46" s="67">
        <v>17.3</v>
      </c>
      <c r="F46" s="67">
        <v>7.1</v>
      </c>
      <c r="G46" s="67">
        <v>3.5</v>
      </c>
      <c r="H46" s="67">
        <v>61.7</v>
      </c>
      <c r="I46" s="65">
        <v>1.28</v>
      </c>
      <c r="J46" s="51">
        <v>2.9085599999999996</v>
      </c>
      <c r="K46" s="50">
        <f t="shared" si="0"/>
        <v>6.95</v>
      </c>
      <c r="N46" s="22">
        <f t="shared" si="1"/>
        <v>1564.7921760391196</v>
      </c>
      <c r="O46" s="22"/>
    </row>
    <row r="47" spans="1:15" ht="14.25" x14ac:dyDescent="0.2">
      <c r="A47" s="56" t="s">
        <v>86</v>
      </c>
      <c r="B47" s="56" t="s">
        <v>88</v>
      </c>
      <c r="C47" s="67">
        <v>194</v>
      </c>
      <c r="D47" s="68">
        <v>1078.78</v>
      </c>
      <c r="E47" s="67">
        <v>16.399999999999999</v>
      </c>
      <c r="F47" s="67">
        <v>6.8</v>
      </c>
      <c r="G47" s="67">
        <v>3.6</v>
      </c>
      <c r="H47" s="67">
        <v>61.2</v>
      </c>
      <c r="I47" s="65">
        <v>1.25</v>
      </c>
      <c r="J47" s="51">
        <v>2.9198249999999994</v>
      </c>
      <c r="K47" s="50">
        <f t="shared" si="0"/>
        <v>6.96</v>
      </c>
      <c r="N47" s="22">
        <f t="shared" si="1"/>
        <v>1553.3980582524271</v>
      </c>
      <c r="O47" s="22"/>
    </row>
    <row r="48" spans="1:15" ht="14.25" x14ac:dyDescent="0.2">
      <c r="A48" s="56" t="s">
        <v>35</v>
      </c>
      <c r="B48" s="56" t="s">
        <v>43</v>
      </c>
      <c r="C48" s="67">
        <v>189.1</v>
      </c>
      <c r="D48" s="68">
        <v>1020.42</v>
      </c>
      <c r="E48" s="67">
        <v>19.7</v>
      </c>
      <c r="F48" s="67">
        <v>6.9</v>
      </c>
      <c r="G48" s="67">
        <v>3.3</v>
      </c>
      <c r="H48" s="67">
        <v>62.3</v>
      </c>
      <c r="I48" s="65">
        <v>1.28</v>
      </c>
      <c r="J48" s="51">
        <v>2.9231059999999998</v>
      </c>
      <c r="K48" s="50">
        <f t="shared" si="0"/>
        <v>6.88</v>
      </c>
      <c r="N48" s="22">
        <f t="shared" si="1"/>
        <v>1557.177615571776</v>
      </c>
      <c r="O48" s="22"/>
    </row>
    <row r="49" spans="1:15" ht="14.25" x14ac:dyDescent="0.2">
      <c r="A49" s="56" t="s">
        <v>48</v>
      </c>
      <c r="B49" s="56" t="s">
        <v>50</v>
      </c>
      <c r="C49" s="67">
        <v>187.3</v>
      </c>
      <c r="D49" s="68">
        <v>1019.63</v>
      </c>
      <c r="E49" s="67">
        <v>18.7</v>
      </c>
      <c r="F49" s="67">
        <v>7.1</v>
      </c>
      <c r="G49" s="67">
        <v>3.8</v>
      </c>
      <c r="H49" s="67">
        <v>61.5</v>
      </c>
      <c r="I49" s="65">
        <v>1.3</v>
      </c>
      <c r="J49" s="51">
        <v>2.9061269999999997</v>
      </c>
      <c r="K49" s="50">
        <f t="shared" si="0"/>
        <v>7.04</v>
      </c>
      <c r="N49" s="22">
        <f t="shared" si="1"/>
        <v>1564.7921760391196</v>
      </c>
      <c r="O49" s="22"/>
    </row>
    <row r="50" spans="1:15" ht="13.5" thickBot="1" x14ac:dyDescent="0.25">
      <c r="A50" s="107" t="s">
        <v>8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9"/>
      <c r="N50" s="22"/>
      <c r="O50" s="22"/>
    </row>
    <row r="51" spans="1:15" ht="15" thickBot="1" x14ac:dyDescent="0.25">
      <c r="A51" s="58" t="s">
        <v>35</v>
      </c>
      <c r="B51" s="59" t="s">
        <v>36</v>
      </c>
      <c r="C51" s="67">
        <v>213.8</v>
      </c>
      <c r="D51" s="57">
        <v>1183.44</v>
      </c>
      <c r="E51" s="67">
        <v>16.7</v>
      </c>
      <c r="F51" s="67">
        <v>6.5</v>
      </c>
      <c r="G51" s="67">
        <v>3.4</v>
      </c>
      <c r="H51" s="67">
        <v>61.8</v>
      </c>
      <c r="I51" s="51">
        <v>1.24</v>
      </c>
      <c r="J51" s="51">
        <v>2.9386829999999997</v>
      </c>
      <c r="K51" s="48">
        <f>ROUND($I$59 +($I$60*(G51-$G$8)*(56/100))+(($M$59-((N51*$I$59/56)+((2000-N51)*($I$62/2000))))*(56/N51)), 2)</f>
        <v>6.88</v>
      </c>
      <c r="N51" s="22">
        <f>(2000)*((0.01*$M$62)-0.48)/((0.01*F51)-0.48)</f>
        <v>1542.168674698795</v>
      </c>
      <c r="O51" s="22"/>
    </row>
    <row r="52" spans="1:15" ht="23.25" customHeight="1" thickBot="1" x14ac:dyDescent="0.25">
      <c r="A52" s="23"/>
      <c r="B52" s="24"/>
      <c r="C52" s="24"/>
      <c r="D52" s="24"/>
      <c r="E52" s="24"/>
      <c r="F52" s="25"/>
      <c r="G52" s="25"/>
      <c r="H52" s="25"/>
      <c r="I52" s="24"/>
      <c r="J52" s="24"/>
      <c r="K52" s="26"/>
    </row>
    <row r="53" spans="1:15" ht="17.25" x14ac:dyDescent="0.25">
      <c r="A53" s="27" t="s">
        <v>14</v>
      </c>
      <c r="B53" s="28"/>
      <c r="C53" s="29">
        <f t="shared" ref="C53:K53" si="2">AVERAGE(C9:C49)</f>
        <v>208.87317073170726</v>
      </c>
      <c r="D53" s="52">
        <f t="shared" si="2"/>
        <v>1143.020487804878</v>
      </c>
      <c r="E53" s="29">
        <f t="shared" si="2"/>
        <v>18.139024390243907</v>
      </c>
      <c r="F53" s="29">
        <f t="shared" si="2"/>
        <v>6.5658536585365868</v>
      </c>
      <c r="G53" s="29">
        <f t="shared" si="2"/>
        <v>3.6609756097560981</v>
      </c>
      <c r="H53" s="29">
        <f t="shared" si="2"/>
        <v>61.73170731707318</v>
      </c>
      <c r="I53" s="30">
        <f t="shared" si="2"/>
        <v>1.2590243902439024</v>
      </c>
      <c r="J53" s="30">
        <f t="shared" si="2"/>
        <v>2.9330871219512198</v>
      </c>
      <c r="K53" s="44">
        <f t="shared" si="2"/>
        <v>6.9607317073170725</v>
      </c>
    </row>
    <row r="54" spans="1:15" ht="17.25" x14ac:dyDescent="0.25">
      <c r="A54" s="31" t="s">
        <v>15</v>
      </c>
      <c r="B54" s="32"/>
      <c r="C54" s="33">
        <f t="shared" ref="C54:K54" si="3">STDEV(C9:C49)</f>
        <v>10.027612487283399</v>
      </c>
      <c r="D54" s="53">
        <f t="shared" si="3"/>
        <v>54.401364778432686</v>
      </c>
      <c r="E54" s="33">
        <f t="shared" si="3"/>
        <v>1.6791185260100743</v>
      </c>
      <c r="F54" s="33">
        <f t="shared" si="3"/>
        <v>0.21634435062829918</v>
      </c>
      <c r="G54" s="33">
        <f t="shared" si="3"/>
        <v>0.22569675316726179</v>
      </c>
      <c r="H54" s="33">
        <f t="shared" si="3"/>
        <v>0.35173784583851914</v>
      </c>
      <c r="I54" s="34">
        <f t="shared" si="3"/>
        <v>1.9850047613139448E-2</v>
      </c>
      <c r="J54" s="34">
        <f t="shared" si="3"/>
        <v>1.2472433153148414E-2</v>
      </c>
      <c r="K54" s="45">
        <f t="shared" si="3"/>
        <v>6.7133830663177532E-2</v>
      </c>
    </row>
    <row r="55" spans="1:15" ht="17.25" x14ac:dyDescent="0.25">
      <c r="A55" s="35" t="s">
        <v>16</v>
      </c>
      <c r="B55" s="36"/>
      <c r="C55" s="37">
        <f t="shared" ref="C55:K55" si="4">MAX(C9:C49)</f>
        <v>231.5</v>
      </c>
      <c r="D55" s="54">
        <f t="shared" si="4"/>
        <v>1254.47</v>
      </c>
      <c r="E55" s="37">
        <f t="shared" si="4"/>
        <v>22</v>
      </c>
      <c r="F55" s="37">
        <f t="shared" si="4"/>
        <v>7.1</v>
      </c>
      <c r="G55" s="37">
        <f t="shared" si="4"/>
        <v>4.2</v>
      </c>
      <c r="H55" s="37">
        <f t="shared" si="4"/>
        <v>62.5</v>
      </c>
      <c r="I55" s="38">
        <f t="shared" si="4"/>
        <v>1.3</v>
      </c>
      <c r="J55" s="38">
        <f t="shared" si="4"/>
        <v>2.9570989999999995</v>
      </c>
      <c r="K55" s="46">
        <f t="shared" si="4"/>
        <v>7.13</v>
      </c>
    </row>
    <row r="56" spans="1:15" ht="18" thickBot="1" x14ac:dyDescent="0.3">
      <c r="A56" s="39" t="s">
        <v>17</v>
      </c>
      <c r="B56" s="40"/>
      <c r="C56" s="41">
        <f t="shared" ref="C56:K56" si="5">MIN(C9:C49)</f>
        <v>187.3</v>
      </c>
      <c r="D56" s="55">
        <f t="shared" si="5"/>
        <v>1019.63</v>
      </c>
      <c r="E56" s="41">
        <f t="shared" si="5"/>
        <v>14.7</v>
      </c>
      <c r="F56" s="41">
        <f t="shared" si="5"/>
        <v>6.1</v>
      </c>
      <c r="G56" s="41">
        <f t="shared" si="5"/>
        <v>3.2</v>
      </c>
      <c r="H56" s="41">
        <f t="shared" si="5"/>
        <v>61.1</v>
      </c>
      <c r="I56" s="42">
        <f t="shared" si="5"/>
        <v>1.21</v>
      </c>
      <c r="J56" s="42">
        <f t="shared" si="5"/>
        <v>2.9061269999999997</v>
      </c>
      <c r="K56" s="47">
        <f t="shared" si="5"/>
        <v>6.81</v>
      </c>
    </row>
    <row r="57" spans="1:15" ht="15" x14ac:dyDescent="0.25">
      <c r="A57" s="76" t="s">
        <v>30</v>
      </c>
      <c r="B57" s="77"/>
      <c r="C57" s="77"/>
      <c r="D57" s="77"/>
      <c r="E57" s="77"/>
      <c r="F57" s="78"/>
      <c r="G57" s="91"/>
      <c r="H57" s="92"/>
      <c r="I57" s="92"/>
      <c r="J57" s="92"/>
      <c r="K57" s="93"/>
    </row>
    <row r="58" spans="1:15" ht="15.75" x14ac:dyDescent="0.25">
      <c r="A58" s="73" t="s">
        <v>31</v>
      </c>
      <c r="B58" s="74"/>
      <c r="C58" s="74"/>
      <c r="D58" s="74"/>
      <c r="E58" s="74"/>
      <c r="F58" s="75"/>
      <c r="G58" s="94" t="s">
        <v>22</v>
      </c>
      <c r="H58" s="95"/>
      <c r="I58" s="95"/>
      <c r="J58" s="95"/>
      <c r="K58" s="96"/>
      <c r="M58" s="43" t="s">
        <v>23</v>
      </c>
    </row>
    <row r="59" spans="1:15" ht="15.75" thickBot="1" x14ac:dyDescent="0.3">
      <c r="A59" s="89" t="s">
        <v>9</v>
      </c>
      <c r="B59" s="90"/>
      <c r="C59" s="90"/>
      <c r="D59" s="90"/>
      <c r="E59" s="90"/>
      <c r="F59" s="90"/>
      <c r="G59" s="84" t="s">
        <v>24</v>
      </c>
      <c r="H59" s="84"/>
      <c r="I59" s="51">
        <v>7.04</v>
      </c>
      <c r="J59" s="51"/>
      <c r="K59" s="79"/>
      <c r="M59">
        <f>($M$60*$I$59/56)+($M$61*$I$62/2000)</f>
        <v>270.74285714285713</v>
      </c>
    </row>
    <row r="60" spans="1:15" ht="16.5" x14ac:dyDescent="0.2">
      <c r="A60" s="87" t="s">
        <v>11</v>
      </c>
      <c r="B60" s="88"/>
      <c r="C60" s="88"/>
      <c r="D60" s="88"/>
      <c r="E60" s="88"/>
      <c r="F60" s="88"/>
      <c r="G60" s="84" t="s">
        <v>25</v>
      </c>
      <c r="H60" s="84"/>
      <c r="I60" s="65">
        <v>0.52</v>
      </c>
      <c r="J60" s="60"/>
      <c r="K60" s="79"/>
      <c r="M60">
        <f>2000*((0.01*$M$62)-0.48)/((0.01*$F$8)-0.48)</f>
        <v>1599.9999999999998</v>
      </c>
    </row>
    <row r="61" spans="1:15" ht="16.5" x14ac:dyDescent="0.2">
      <c r="A61" s="85" t="s">
        <v>33</v>
      </c>
      <c r="B61" s="86"/>
      <c r="C61" s="86"/>
      <c r="D61" s="86"/>
      <c r="E61" s="86"/>
      <c r="F61" s="86"/>
      <c r="G61" s="84" t="s">
        <v>26</v>
      </c>
      <c r="H61" s="84"/>
      <c r="I61" s="51">
        <v>205</v>
      </c>
      <c r="J61" s="60"/>
      <c r="K61" s="79"/>
      <c r="M61">
        <f>2000-M60</f>
        <v>400.00000000000023</v>
      </c>
    </row>
    <row r="62" spans="1:15" ht="18.75" customHeight="1" x14ac:dyDescent="0.2">
      <c r="A62" s="85" t="s">
        <v>28</v>
      </c>
      <c r="B62" s="86"/>
      <c r="C62" s="86"/>
      <c r="D62" s="86"/>
      <c r="E62" s="86"/>
      <c r="F62" s="86"/>
      <c r="G62" s="84" t="s">
        <v>27</v>
      </c>
      <c r="H62" s="84"/>
      <c r="I62" s="64">
        <v>348</v>
      </c>
      <c r="J62" s="61"/>
      <c r="K62" s="79"/>
      <c r="M62">
        <v>16</v>
      </c>
    </row>
    <row r="63" spans="1:15" ht="32.25" customHeight="1" x14ac:dyDescent="0.2">
      <c r="A63" s="80" t="s">
        <v>12</v>
      </c>
      <c r="B63" s="81"/>
      <c r="C63" s="81"/>
      <c r="D63" s="81"/>
      <c r="E63" s="81"/>
      <c r="F63" s="81"/>
      <c r="G63" s="79"/>
      <c r="H63" s="79"/>
      <c r="I63" s="79"/>
      <c r="J63" s="79"/>
      <c r="K63" s="79"/>
    </row>
    <row r="64" spans="1:15" ht="34.5" customHeight="1" x14ac:dyDescent="0.2">
      <c r="A64" s="80" t="s">
        <v>13</v>
      </c>
      <c r="B64" s="81"/>
      <c r="C64" s="81"/>
      <c r="D64" s="81"/>
      <c r="E64" s="81"/>
      <c r="F64" s="81"/>
      <c r="G64" s="79"/>
      <c r="H64" s="79"/>
      <c r="I64" s="79"/>
      <c r="J64" s="79"/>
      <c r="K64" s="79"/>
    </row>
    <row r="65" spans="1:11" ht="13.5" thickBot="1" x14ac:dyDescent="0.25">
      <c r="A65" s="82" t="s">
        <v>34</v>
      </c>
      <c r="B65" s="83"/>
      <c r="C65" s="83"/>
      <c r="D65" s="83"/>
      <c r="E65" s="83"/>
      <c r="F65" s="83"/>
      <c r="G65" s="79"/>
      <c r="H65" s="79"/>
      <c r="I65" s="79"/>
      <c r="J65" s="79"/>
      <c r="K65" s="79"/>
    </row>
  </sheetData>
  <mergeCells count="22">
    <mergeCell ref="G58:K58"/>
    <mergeCell ref="F1:K2"/>
    <mergeCell ref="D3:K3"/>
    <mergeCell ref="C2:E2"/>
    <mergeCell ref="C1:E1"/>
    <mergeCell ref="A50:K50"/>
    <mergeCell ref="A58:F58"/>
    <mergeCell ref="A57:F57"/>
    <mergeCell ref="G63:K65"/>
    <mergeCell ref="A64:F64"/>
    <mergeCell ref="A65:F65"/>
    <mergeCell ref="G62:H62"/>
    <mergeCell ref="A62:F62"/>
    <mergeCell ref="A61:F61"/>
    <mergeCell ref="A60:F60"/>
    <mergeCell ref="A59:F59"/>
    <mergeCell ref="A63:F63"/>
    <mergeCell ref="G59:H59"/>
    <mergeCell ref="G60:H60"/>
    <mergeCell ref="G61:H61"/>
    <mergeCell ref="K59:K62"/>
    <mergeCell ref="G57:K57"/>
  </mergeCells>
  <phoneticPr fontId="0" type="noConversion"/>
  <conditionalFormatting sqref="C9:C49">
    <cfRule type="cellIs" dxfId="6" priority="1" stopIfTrue="1" operator="equal">
      <formula>$C$55</formula>
    </cfRule>
  </conditionalFormatting>
  <conditionalFormatting sqref="D9:D49">
    <cfRule type="cellIs" dxfId="5" priority="2" stopIfTrue="1" operator="equal">
      <formula>$D$55</formula>
    </cfRule>
  </conditionalFormatting>
  <conditionalFormatting sqref="F9:F49">
    <cfRule type="cellIs" dxfId="4" priority="4" stopIfTrue="1" operator="equal">
      <formula>$F$55</formula>
    </cfRule>
  </conditionalFormatting>
  <conditionalFormatting sqref="G9:G49">
    <cfRule type="cellIs" dxfId="3" priority="5" stopIfTrue="1" operator="equal">
      <formula>$G$55</formula>
    </cfRule>
  </conditionalFormatting>
  <conditionalFormatting sqref="H9:H49">
    <cfRule type="cellIs" dxfId="2" priority="6" stopIfTrue="1" operator="equal">
      <formula>$H$55</formula>
    </cfRule>
  </conditionalFormatting>
  <conditionalFormatting sqref="I9:J49">
    <cfRule type="cellIs" dxfId="1" priority="7" stopIfTrue="1" operator="equal">
      <formula>$I$55</formula>
    </cfRule>
  </conditionalFormatting>
  <conditionalFormatting sqref="K9:K49">
    <cfRule type="cellIs" dxfId="0" priority="8" stopIfTrue="1" operator="equal">
      <formula>$K$55</formula>
    </cfRule>
  </conditionalFormatting>
  <printOptions horizontalCentered="1" verticalCentered="1"/>
  <pageMargins left="0" right="0" top="0" bottom="0" header="0.5" footer="0.5"/>
  <pageSetup scale="6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Results</vt:lpstr>
      <vt:lpstr>Sheet3</vt:lpstr>
      <vt:lpstr>Results!Print_Area</vt:lpstr>
    </vt:vector>
  </TitlesOfParts>
  <Company>Iowa State Univeristy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Hurburgh Jr.</dc:creator>
  <cp:lastModifiedBy>Warner, Kelsey D</cp:lastModifiedBy>
  <cp:lastPrinted>2011-10-26T16:40:52Z</cp:lastPrinted>
  <dcterms:created xsi:type="dcterms:W3CDTF">1998-10-01T19:23:01Z</dcterms:created>
  <dcterms:modified xsi:type="dcterms:W3CDTF">2016-04-14T17:30:15Z</dcterms:modified>
</cp:coreProperties>
</file>