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Soyean Yield Trials\2009\"/>
    </mc:Choice>
  </mc:AlternateContent>
  <bookViews>
    <workbookView xWindow="1965" yWindow="2490" windowWidth="10290" windowHeight="4635" activeTab="2"/>
  </bookViews>
  <sheets>
    <sheet name="Calculations" sheetId="1" r:id="rId1"/>
    <sheet name="Results Yield" sheetId="2" r:id="rId2"/>
    <sheet name="Results Company" sheetId="4" r:id="rId3"/>
  </sheets>
  <definedNames>
    <definedName name="_xlnm.Print_Area" localSheetId="2">'Results Company'!$A$1:$I$38</definedName>
    <definedName name="_xlnm.Print_Area" localSheetId="1">'Results Yield'!$A$1:$I$38</definedName>
  </definedNames>
  <calcPr calcId="162913"/>
</workbook>
</file>

<file path=xl/calcChain.xml><?xml version="1.0" encoding="utf-8"?>
<calcChain xmlns="http://schemas.openxmlformats.org/spreadsheetml/2006/main">
  <c r="I27" i="4" l="1"/>
  <c r="I9" i="4"/>
  <c r="I10" i="4"/>
  <c r="I11" i="4"/>
  <c r="I12" i="4"/>
  <c r="I13" i="4"/>
  <c r="I14" i="4"/>
  <c r="I29" i="4" s="1"/>
  <c r="I15" i="4"/>
  <c r="I16" i="4"/>
  <c r="I17" i="4"/>
  <c r="I18" i="4"/>
  <c r="I19" i="4"/>
  <c r="I20" i="4"/>
  <c r="I21" i="4"/>
  <c r="I22" i="4"/>
  <c r="I23" i="4"/>
  <c r="I24" i="4"/>
  <c r="I25" i="4"/>
  <c r="C29" i="4"/>
  <c r="D29" i="4"/>
  <c r="E29" i="4"/>
  <c r="F29" i="4"/>
  <c r="G29" i="4"/>
  <c r="H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L35" i="1"/>
  <c r="M35" i="1"/>
  <c r="K35" i="1"/>
  <c r="N7" i="1"/>
  <c r="N8" i="1"/>
  <c r="N9" i="1"/>
  <c r="N10" i="1"/>
  <c r="AG10" i="1" s="1"/>
  <c r="N11" i="1"/>
  <c r="N12" i="1"/>
  <c r="N13" i="1"/>
  <c r="N14" i="1"/>
  <c r="AG14" i="1" s="1"/>
  <c r="N15" i="1"/>
  <c r="N16" i="1"/>
  <c r="N17" i="1"/>
  <c r="N18" i="1"/>
  <c r="AG18" i="1" s="1"/>
  <c r="N19" i="1"/>
  <c r="N20" i="1"/>
  <c r="N21" i="1"/>
  <c r="N22" i="1"/>
  <c r="AG22" i="1" s="1"/>
  <c r="N23" i="1"/>
  <c r="N24" i="1"/>
  <c r="N25" i="1"/>
  <c r="N26" i="1"/>
  <c r="AG26" i="1" s="1"/>
  <c r="N27" i="1"/>
  <c r="N28" i="1"/>
  <c r="N6" i="1"/>
  <c r="AG6" i="1" s="1"/>
  <c r="T2" i="1"/>
  <c r="S28" i="1"/>
  <c r="T28" i="1" s="1"/>
  <c r="W28" i="1"/>
  <c r="R28" i="1"/>
  <c r="S27" i="1"/>
  <c r="U27" i="1" s="1"/>
  <c r="W27" i="1"/>
  <c r="R27" i="1"/>
  <c r="S25" i="1"/>
  <c r="U25" i="1" s="1"/>
  <c r="W25" i="1"/>
  <c r="R25" i="1"/>
  <c r="S24" i="1"/>
  <c r="U24" i="1" s="1"/>
  <c r="W24" i="1"/>
  <c r="R24" i="1"/>
  <c r="S23" i="1"/>
  <c r="W23" i="1"/>
  <c r="R23" i="1"/>
  <c r="U23" i="1"/>
  <c r="S22" i="1"/>
  <c r="U22" i="1" s="1"/>
  <c r="W22" i="1"/>
  <c r="R22" i="1"/>
  <c r="S20" i="1"/>
  <c r="W20" i="1"/>
  <c r="R20" i="1"/>
  <c r="U20" i="1"/>
  <c r="S19" i="1"/>
  <c r="U19" i="1" s="1"/>
  <c r="W19" i="1"/>
  <c r="R19" i="1"/>
  <c r="S18" i="1"/>
  <c r="W18" i="1"/>
  <c r="R18" i="1"/>
  <c r="U18" i="1"/>
  <c r="S17" i="1"/>
  <c r="U17" i="1" s="1"/>
  <c r="W17" i="1"/>
  <c r="R17" i="1"/>
  <c r="S15" i="1"/>
  <c r="W15" i="1"/>
  <c r="R15" i="1"/>
  <c r="U15" i="1"/>
  <c r="S14" i="1"/>
  <c r="U14" i="1" s="1"/>
  <c r="W14" i="1"/>
  <c r="R14" i="1"/>
  <c r="S13" i="1"/>
  <c r="W13" i="1"/>
  <c r="R13" i="1"/>
  <c r="U13" i="1"/>
  <c r="S12" i="1"/>
  <c r="U12" i="1" s="1"/>
  <c r="W12" i="1"/>
  <c r="R12" i="1"/>
  <c r="S8" i="1"/>
  <c r="W8" i="1"/>
  <c r="R8" i="1"/>
  <c r="U8" i="1"/>
  <c r="S9" i="1"/>
  <c r="U9" i="1" s="1"/>
  <c r="W9" i="1"/>
  <c r="R9" i="1"/>
  <c r="S10" i="1"/>
  <c r="W10" i="1"/>
  <c r="R10" i="1"/>
  <c r="U10" i="1"/>
  <c r="S7" i="1"/>
  <c r="U7" i="1" s="1"/>
  <c r="W7" i="1"/>
  <c r="R7" i="1"/>
  <c r="W11" i="1"/>
  <c r="T11" i="1" s="1"/>
  <c r="W16" i="1"/>
  <c r="W21" i="1"/>
  <c r="W26" i="1"/>
  <c r="R11" i="1"/>
  <c r="S11" i="1"/>
  <c r="R16" i="1"/>
  <c r="S16" i="1"/>
  <c r="T16" i="1" s="1"/>
  <c r="R21" i="1"/>
  <c r="S21" i="1"/>
  <c r="T21" i="1" s="1"/>
  <c r="R26" i="1"/>
  <c r="S26" i="1"/>
  <c r="T26" i="1" s="1"/>
  <c r="W6" i="1"/>
  <c r="W36" i="1" s="1"/>
  <c r="AC34" i="1" s="1"/>
  <c r="S6" i="1"/>
  <c r="R6" i="1"/>
  <c r="AG8" i="1"/>
  <c r="AG9" i="1"/>
  <c r="AG11" i="1"/>
  <c r="AG12" i="1"/>
  <c r="AG13" i="1"/>
  <c r="AG15" i="1"/>
  <c r="AG16" i="1"/>
  <c r="AG17" i="1"/>
  <c r="AG19" i="1"/>
  <c r="AG20" i="1"/>
  <c r="AG21" i="1"/>
  <c r="AG23" i="1"/>
  <c r="AG24" i="1"/>
  <c r="AG25" i="1"/>
  <c r="AG27" i="1"/>
  <c r="AG28" i="1"/>
  <c r="AG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7" i="1"/>
  <c r="AF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7" i="1"/>
  <c r="AE6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7" i="1"/>
  <c r="AA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7" i="1"/>
  <c r="Z6" i="1"/>
  <c r="AD7" i="1"/>
  <c r="AD8" i="1"/>
  <c r="AD9" i="1"/>
  <c r="AD10" i="1"/>
  <c r="AD11" i="1"/>
  <c r="AD12" i="1"/>
  <c r="AD13" i="1"/>
  <c r="AD14" i="1"/>
  <c r="AD15" i="1"/>
  <c r="AD6" i="1"/>
  <c r="W30" i="1"/>
  <c r="W31" i="1"/>
  <c r="W32" i="1"/>
  <c r="W33" i="1"/>
  <c r="I25" i="2"/>
  <c r="I13" i="2"/>
  <c r="I23" i="2"/>
  <c r="AC15" i="1"/>
  <c r="AC14" i="1"/>
  <c r="AC13" i="1"/>
  <c r="AC12" i="1"/>
  <c r="AF34" i="1"/>
  <c r="AE34" i="1"/>
  <c r="AD34" i="1"/>
  <c r="AA34" i="1"/>
  <c r="Z34" i="1"/>
  <c r="AC7" i="1"/>
  <c r="AC8" i="1"/>
  <c r="AC9" i="1"/>
  <c r="AC10" i="1"/>
  <c r="AC11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6" i="1"/>
  <c r="I27" i="2"/>
  <c r="I24" i="2"/>
  <c r="I21" i="2"/>
  <c r="I14" i="2"/>
  <c r="I11" i="2"/>
  <c r="I18" i="2"/>
  <c r="I17" i="2"/>
  <c r="I19" i="2"/>
  <c r="I9" i="2"/>
  <c r="I29" i="2" s="1"/>
  <c r="I15" i="2"/>
  <c r="I22" i="2"/>
  <c r="I12" i="2"/>
  <c r="I32" i="2" s="1"/>
  <c r="I20" i="2"/>
  <c r="I16" i="2"/>
  <c r="I10" i="2"/>
  <c r="I30" i="2" s="1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C32" i="2"/>
  <c r="C31" i="2"/>
  <c r="C30" i="2"/>
  <c r="C29" i="2"/>
  <c r="U31" i="1" l="1"/>
  <c r="U33" i="1"/>
  <c r="U30" i="1"/>
  <c r="U32" i="1"/>
  <c r="T6" i="1"/>
  <c r="I31" i="2"/>
  <c r="N35" i="1"/>
  <c r="AG34" i="1" s="1"/>
  <c r="T32" i="1" l="1"/>
  <c r="T30" i="1"/>
  <c r="V7" i="1"/>
  <c r="V8" i="1"/>
  <c r="AB8" i="1" s="1"/>
  <c r="T36" i="1"/>
  <c r="AB34" i="1" s="1"/>
  <c r="V9" i="1"/>
  <c r="AB9" i="1" s="1"/>
  <c r="T31" i="1"/>
  <c r="T33" i="1"/>
  <c r="AB7" i="1" l="1"/>
  <c r="V12" i="1"/>
  <c r="AB12" i="1" s="1"/>
  <c r="V25" i="1"/>
  <c r="AB25" i="1" s="1"/>
  <c r="V27" i="1"/>
  <c r="AB27" i="1" s="1"/>
  <c r="V14" i="1"/>
  <c r="AB14" i="1" s="1"/>
  <c r="V13" i="1"/>
  <c r="AB13" i="1" s="1"/>
  <c r="V22" i="1"/>
  <c r="AB22" i="1" s="1"/>
  <c r="V24" i="1"/>
  <c r="AB24" i="1" s="1"/>
  <c r="V23" i="1"/>
  <c r="AB23" i="1" s="1"/>
  <c r="V17" i="1"/>
  <c r="AB17" i="1" s="1"/>
  <c r="V18" i="1"/>
  <c r="AB18" i="1" s="1"/>
  <c r="V19" i="1"/>
  <c r="AB19" i="1" s="1"/>
  <c r="V15" i="1"/>
  <c r="AB15" i="1" s="1"/>
  <c r="V20" i="1"/>
  <c r="AB20" i="1" s="1"/>
  <c r="V10" i="1"/>
  <c r="AB10" i="1" s="1"/>
  <c r="V32" i="1" l="1"/>
  <c r="V30" i="1"/>
  <c r="V33" i="1"/>
  <c r="V31" i="1"/>
</calcChain>
</file>

<file path=xl/sharedStrings.xml><?xml version="1.0" encoding="utf-8"?>
<sst xmlns="http://schemas.openxmlformats.org/spreadsheetml/2006/main" count="269" uniqueCount="86">
  <si>
    <t>Plot Width:</t>
  </si>
  <si>
    <t>AVERAGES</t>
  </si>
  <si>
    <t>STANDARD DEVIATION</t>
  </si>
  <si>
    <t>MAXIMUM</t>
  </si>
  <si>
    <t>MINIMUM</t>
  </si>
  <si>
    <t>ISU Grain Quality Laboratory</t>
  </si>
  <si>
    <t>Results:</t>
  </si>
  <si>
    <t>Varieties are listed in order from highest to lowest yield.</t>
  </si>
  <si>
    <t>Company</t>
  </si>
  <si>
    <t>Variety</t>
  </si>
  <si>
    <t>Protein      ( % )</t>
  </si>
  <si>
    <t>Oil                       ( % )</t>
  </si>
  <si>
    <t>Fiber         ( % )</t>
  </si>
  <si>
    <t>Sum (P+O)    ( % )</t>
  </si>
  <si>
    <t>Long Term Iowa Averages:</t>
  </si>
  <si>
    <t>Check Variety Information: (average values for check strips)</t>
  </si>
  <si>
    <t>YIELD, PROTEIN, OIL, FIBER, SUM BASIS 13% MOISTURE.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</si>
  <si>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</si>
  <si>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</si>
  <si>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4</t>
    </r>
  </si>
  <si>
    <r>
      <t>Standard Deviation</t>
    </r>
    <r>
      <rPr>
        <b/>
        <vertAlign val="superscript"/>
        <sz val="11"/>
        <rFont val="Arial"/>
        <family val="2"/>
      </rPr>
      <t>4</t>
    </r>
  </si>
  <si>
    <r>
      <t>Maximum</t>
    </r>
    <r>
      <rPr>
        <b/>
        <vertAlign val="superscript"/>
        <sz val="11"/>
        <rFont val="Arial"/>
        <family val="2"/>
      </rPr>
      <t>4</t>
    </r>
  </si>
  <si>
    <r>
      <t>Minimum</t>
    </r>
    <r>
      <rPr>
        <b/>
        <vertAlign val="superscript"/>
        <sz val="11"/>
        <rFont val="Arial"/>
        <family val="2"/>
      </rPr>
      <t>4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</si>
  <si>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</si>
  <si>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Field Moisture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% )</t>
    </r>
  </si>
  <si>
    <r>
      <t>EPVB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( $ / Bu. )</t>
    </r>
  </si>
  <si>
    <t>Ingredient Prices for EPVB</t>
  </si>
  <si>
    <t>Soybeans ($ / bu.)</t>
  </si>
  <si>
    <t>48% Soy Meal ($ / ton)</t>
  </si>
  <si>
    <t>Soy Oil ($ / lb.)</t>
  </si>
  <si>
    <t>Millfeed ($ / lb.)</t>
  </si>
  <si>
    <r>
      <t>2</t>
    </r>
    <r>
      <rPr>
        <sz val="11"/>
        <rFont val="Arial"/>
        <family val="2"/>
      </rPr>
      <t xml:space="preserve"> Field moisture content data were provided by the participating plot operator.</t>
    </r>
  </si>
  <si>
    <t>Strip
Number</t>
  </si>
  <si>
    <t>Strip
Length</t>
  </si>
  <si>
    <t>Strip
Width</t>
  </si>
  <si>
    <t>Strip
Weight</t>
  </si>
  <si>
    <t>Field
Moisture</t>
  </si>
  <si>
    <t>Test
Weight</t>
  </si>
  <si>
    <t>ID1</t>
  </si>
  <si>
    <t>NIR
Moisture</t>
  </si>
  <si>
    <t>Protein</t>
  </si>
  <si>
    <t xml:space="preserve">Oil </t>
  </si>
  <si>
    <t>Fiber</t>
  </si>
  <si>
    <t>Sum</t>
  </si>
  <si>
    <t>Yield</t>
  </si>
  <si>
    <t>Oil</t>
  </si>
  <si>
    <t>Sum
(P+O)</t>
  </si>
  <si>
    <t>Row Length
( ft .)</t>
  </si>
  <si>
    <t>Plot Weight
( lb. )</t>
  </si>
  <si>
    <t>Check Yield
( Bu. / A. )</t>
  </si>
  <si>
    <t>Yield
( Bu. / A. )</t>
  </si>
  <si>
    <t>Moisture
( % )</t>
  </si>
  <si>
    <t>Hybrid</t>
  </si>
  <si>
    <t>Moisture</t>
  </si>
  <si>
    <t>Corrected Yield
( Bu. / A. )</t>
  </si>
  <si>
    <t>Check</t>
  </si>
  <si>
    <t>RC2257</t>
  </si>
  <si>
    <t>Asgrow</t>
  </si>
  <si>
    <t>AG2188</t>
  </si>
  <si>
    <t>Dyna Gro</t>
  </si>
  <si>
    <t>31D20</t>
  </si>
  <si>
    <t>Pioneer</t>
  </si>
  <si>
    <t>92M61</t>
  </si>
  <si>
    <t>NC+</t>
  </si>
  <si>
    <t>2A35RR</t>
  </si>
  <si>
    <t>Croplan</t>
  </si>
  <si>
    <t>RC2068</t>
  </si>
  <si>
    <t>LG</t>
  </si>
  <si>
    <t>C2175R2</t>
  </si>
  <si>
    <t>Crows</t>
  </si>
  <si>
    <t>C2551R</t>
  </si>
  <si>
    <t>Midwest</t>
  </si>
  <si>
    <t>GR1831</t>
  </si>
  <si>
    <t>AG2002</t>
  </si>
  <si>
    <t>36K26</t>
  </si>
  <si>
    <t>92M53</t>
  </si>
  <si>
    <t>2A15RR</t>
  </si>
  <si>
    <t>C1910R2</t>
  </si>
  <si>
    <t>C2115R</t>
  </si>
  <si>
    <t>GR2233</t>
  </si>
  <si>
    <t>GR2131</t>
  </si>
  <si>
    <t>2009 Strip Plots</t>
  </si>
  <si>
    <t>ILCC</t>
  </si>
  <si>
    <t>Copyright © 1996-2009, Iowa Grain Quality Initiative, Iowa State University, Ames, Iowa. All rights reserved.</t>
  </si>
  <si>
    <t>Varieties are listed by company and variety.</t>
  </si>
  <si>
    <r>
      <t>3</t>
    </r>
    <r>
      <rPr>
        <sz val="11"/>
        <rFont val="Arial"/>
        <family val="2"/>
      </rPr>
      <t xml:space="preserve"> EPVB is the Estimated Processed Value per Bushel. It is determined by soybean protein and oil content and the current market prices for oil, meal, and hulls.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</si>
</sst>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d\,\ yyyy"/>
    <numFmt numFmtId="165" formatCode="&quot;$&quot;#,##0.00"/>
    <numFmt numFmtId="170" formatCode="0.000"/>
    <numFmt numFmtId="171" formatCode="0.0_)"/>
    <numFmt numFmtId="175" formatCode="0.0"/>
  </numFmts>
  <fonts count="14" x14ac:knownFonts="1">
    <font>
      <sz val="10"/>
      <name val="Arial"/>
    </font>
    <font>
      <sz val="11"/>
      <name val="Arial"/>
    </font>
    <font>
      <b/>
      <sz val="11"/>
      <name val="Arial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0" fontId="0" fillId="0" borderId="2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171" fontId="0" fillId="0" borderId="0" xfId="0" applyNumberFormat="1" applyAlignment="1" applyProtection="1">
      <alignment horizontal="center"/>
    </xf>
    <xf numFmtId="0" fontId="2" fillId="0" borderId="0" xfId="0" applyFont="1" applyBorder="1" applyAlignment="1">
      <alignment horizontal="centerContinuous"/>
    </xf>
    <xf numFmtId="0" fontId="0" fillId="2" borderId="0" xfId="0" applyFill="1"/>
    <xf numFmtId="0" fontId="0" fillId="2" borderId="0" xfId="0" applyFill="1" applyBorder="1"/>
    <xf numFmtId="175" fontId="0" fillId="0" borderId="0" xfId="0" applyNumberFormat="1" applyAlignment="1">
      <alignment horizontal="center"/>
    </xf>
    <xf numFmtId="175" fontId="0" fillId="3" borderId="0" xfId="0" applyNumberFormat="1" applyFill="1"/>
    <xf numFmtId="175" fontId="0" fillId="3" borderId="0" xfId="0" applyNumberForma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4" borderId="11" xfId="0" applyFill="1" applyBorder="1"/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 applyBorder="1"/>
    <xf numFmtId="0" fontId="0" fillId="4" borderId="15" xfId="0" applyFill="1" applyBorder="1"/>
    <xf numFmtId="0" fontId="2" fillId="5" borderId="16" xfId="0" applyFont="1" applyFill="1" applyBorder="1" applyAlignment="1">
      <alignment horizontal="centerContinuous"/>
    </xf>
    <xf numFmtId="0" fontId="2" fillId="5" borderId="17" xfId="0" applyFont="1" applyFill="1" applyBorder="1" applyAlignment="1">
      <alignment horizontal="centerContinuous"/>
    </xf>
    <xf numFmtId="175" fontId="0" fillId="5" borderId="18" xfId="0" applyNumberFormat="1" applyFill="1" applyBorder="1" applyAlignment="1">
      <alignment horizontal="center"/>
    </xf>
    <xf numFmtId="0" fontId="2" fillId="5" borderId="19" xfId="0" applyFont="1" applyFill="1" applyBorder="1" applyAlignment="1">
      <alignment horizontal="centerContinuous"/>
    </xf>
    <xf numFmtId="0" fontId="2" fillId="5" borderId="20" xfId="0" applyFont="1" applyFill="1" applyBorder="1" applyAlignment="1">
      <alignment horizontal="centerContinuous"/>
    </xf>
    <xf numFmtId="175" fontId="0" fillId="5" borderId="1" xfId="0" applyNumberFormat="1" applyFill="1" applyBorder="1" applyAlignment="1">
      <alignment horizontal="center"/>
    </xf>
    <xf numFmtId="0" fontId="2" fillId="6" borderId="19" xfId="0" applyFont="1" applyFill="1" applyBorder="1" applyAlignment="1">
      <alignment horizontal="centerContinuous"/>
    </xf>
    <xf numFmtId="0" fontId="2" fillId="6" borderId="20" xfId="0" applyFont="1" applyFill="1" applyBorder="1" applyAlignment="1">
      <alignment horizontal="centerContinuous"/>
    </xf>
    <xf numFmtId="175" fontId="0" fillId="6" borderId="1" xfId="0" applyNumberFormat="1" applyFill="1" applyBorder="1" applyAlignment="1">
      <alignment horizontal="center"/>
    </xf>
    <xf numFmtId="0" fontId="2" fillId="5" borderId="21" xfId="0" applyFont="1" applyFill="1" applyBorder="1" applyAlignment="1">
      <alignment horizontal="centerContinuous"/>
    </xf>
    <xf numFmtId="0" fontId="2" fillId="5" borderId="22" xfId="0" applyFont="1" applyFill="1" applyBorder="1" applyAlignment="1">
      <alignment horizontal="centerContinuous"/>
    </xf>
    <xf numFmtId="175" fontId="0" fillId="5" borderId="2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5" borderId="0" xfId="0" applyFont="1" applyFill="1" applyBorder="1" applyAlignment="1">
      <alignment horizontal="centerContinuous"/>
    </xf>
    <xf numFmtId="175" fontId="2" fillId="5" borderId="0" xfId="0" applyNumberFormat="1" applyFont="1" applyFill="1" applyBorder="1" applyAlignment="1">
      <alignment horizontal="center"/>
    </xf>
    <xf numFmtId="175" fontId="2" fillId="5" borderId="15" xfId="0" applyNumberFormat="1" applyFont="1" applyFill="1" applyBorder="1" applyAlignment="1">
      <alignment horizontal="center"/>
    </xf>
    <xf numFmtId="175" fontId="0" fillId="0" borderId="0" xfId="0" applyNumberFormat="1"/>
    <xf numFmtId="0" fontId="0" fillId="4" borderId="7" xfId="0" applyFill="1" applyBorder="1"/>
    <xf numFmtId="0" fontId="0" fillId="4" borderId="9" xfId="0" applyFill="1" applyBorder="1"/>
    <xf numFmtId="0" fontId="0" fillId="4" borderId="8" xfId="0" applyFill="1" applyBorder="1"/>
    <xf numFmtId="165" fontId="6" fillId="7" borderId="1" xfId="0" applyNumberFormat="1" applyFont="1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5" fontId="2" fillId="5" borderId="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0" fontId="0" fillId="0" borderId="0" xfId="0" applyNumberFormat="1"/>
    <xf numFmtId="0" fontId="5" fillId="0" borderId="6" xfId="0" applyFont="1" applyBorder="1" applyAlignment="1">
      <alignment horizontal="left"/>
    </xf>
    <xf numFmtId="0" fontId="11" fillId="0" borderId="0" xfId="0" applyNumberFormat="1" applyFont="1" applyAlignment="1">
      <alignment wrapText="1"/>
    </xf>
    <xf numFmtId="0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75" fontId="0" fillId="2" borderId="0" xfId="0" applyNumberFormat="1" applyFill="1" applyAlignment="1">
      <alignment horizontal="center"/>
    </xf>
    <xf numFmtId="175" fontId="0" fillId="2" borderId="0" xfId="0" applyNumberFormat="1" applyFill="1"/>
    <xf numFmtId="0" fontId="6" fillId="2" borderId="0" xfId="0" applyFont="1" applyFill="1" applyBorder="1" applyAlignment="1">
      <alignment horizontal="center"/>
    </xf>
    <xf numFmtId="175" fontId="0" fillId="0" borderId="0" xfId="0" applyNumberFormat="1" applyFill="1" applyBorder="1"/>
    <xf numFmtId="0" fontId="0" fillId="0" borderId="0" xfId="0" applyNumberFormat="1" applyAlignment="1">
      <alignment horizontal="left"/>
    </xf>
    <xf numFmtId="0" fontId="0" fillId="2" borderId="0" xfId="0" applyNumberFormat="1" applyFill="1" applyBorder="1"/>
    <xf numFmtId="0" fontId="0" fillId="2" borderId="0" xfId="0" applyNumberFormat="1" applyFill="1"/>
    <xf numFmtId="1" fontId="1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" fontId="12" fillId="0" borderId="0" xfId="0" applyNumberFormat="1" applyFont="1" applyAlignment="1">
      <alignment horizontal="right"/>
    </xf>
    <xf numFmtId="175" fontId="12" fillId="0" borderId="0" xfId="0" applyNumberFormat="1" applyFont="1" applyAlignment="1">
      <alignment horizontal="righ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175" fontId="0" fillId="0" borderId="1" xfId="0" applyNumberFormat="1" applyBorder="1" applyAlignment="1">
      <alignment horizontal="center"/>
    </xf>
    <xf numFmtId="170" fontId="0" fillId="0" borderId="8" xfId="0" applyNumberFormat="1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0" fillId="5" borderId="1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0" fillId="5" borderId="26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</cellXfs>
  <cellStyles count="1">
    <cellStyle name="Normal" xfId="0" builtinId="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1.emf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666750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990600</xdr:colOff>
      <xdr:row>7</xdr:row>
      <xdr:rowOff>247650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21812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</xdr:row>
      <xdr:rowOff>9525</xdr:rowOff>
    </xdr:from>
    <xdr:to>
      <xdr:col>2</xdr:col>
      <xdr:colOff>333375</xdr:colOff>
      <xdr:row>6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5</xdr:row>
      <xdr:rowOff>9525</xdr:rowOff>
    </xdr:from>
    <xdr:to>
      <xdr:col>4</xdr:col>
      <xdr:colOff>600075</xdr:colOff>
      <xdr:row>6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2668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5</xdr:row>
      <xdr:rowOff>9525</xdr:rowOff>
    </xdr:from>
    <xdr:to>
      <xdr:col>9</xdr:col>
      <xdr:colOff>28575</xdr:colOff>
      <xdr:row>6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266825"/>
          <a:ext cx="28194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2</xdr:col>
      <xdr:colOff>333375</xdr:colOff>
      <xdr:row>28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3435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27</xdr:row>
      <xdr:rowOff>9525</xdr:rowOff>
    </xdr:from>
    <xdr:to>
      <xdr:col>4</xdr:col>
      <xdr:colOff>600075</xdr:colOff>
      <xdr:row>28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53435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27</xdr:row>
      <xdr:rowOff>9525</xdr:rowOff>
    </xdr:from>
    <xdr:to>
      <xdr:col>9</xdr:col>
      <xdr:colOff>85725</xdr:colOff>
      <xdr:row>28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5343525"/>
          <a:ext cx="28765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695325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000250"/>
          <a:ext cx="6953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666750</xdr:colOff>
      <xdr:row>4</xdr:row>
      <xdr:rowOff>95250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990600</xdr:colOff>
      <xdr:row>7</xdr:row>
      <xdr:rowOff>247650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21812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</xdr:row>
      <xdr:rowOff>9525</xdr:rowOff>
    </xdr:from>
    <xdr:to>
      <xdr:col>2</xdr:col>
      <xdr:colOff>333375</xdr:colOff>
      <xdr:row>6</xdr:row>
      <xdr:rowOff>0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5</xdr:row>
      <xdr:rowOff>9525</xdr:rowOff>
    </xdr:from>
    <xdr:to>
      <xdr:col>5</xdr:col>
      <xdr:colOff>95250</xdr:colOff>
      <xdr:row>6</xdr:row>
      <xdr:rowOff>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2668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5</xdr:row>
      <xdr:rowOff>9525</xdr:rowOff>
    </xdr:from>
    <xdr:to>
      <xdr:col>9</xdr:col>
      <xdr:colOff>0</xdr:colOff>
      <xdr:row>6</xdr:row>
      <xdr:rowOff>0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266825"/>
          <a:ext cx="27908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2</xdr:col>
      <xdr:colOff>333375</xdr:colOff>
      <xdr:row>28</xdr:row>
      <xdr:rowOff>0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3435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27</xdr:row>
      <xdr:rowOff>9525</xdr:rowOff>
    </xdr:from>
    <xdr:to>
      <xdr:col>5</xdr:col>
      <xdr:colOff>95250</xdr:colOff>
      <xdr:row>28</xdr:row>
      <xdr:rowOff>0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5343525"/>
          <a:ext cx="2514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27</xdr:row>
      <xdr:rowOff>9525</xdr:rowOff>
    </xdr:from>
    <xdr:to>
      <xdr:col>9</xdr:col>
      <xdr:colOff>19050</xdr:colOff>
      <xdr:row>28</xdr:row>
      <xdr:rowOff>0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5343525"/>
          <a:ext cx="28765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695325</xdr:colOff>
      <xdr:row>8</xdr:row>
      <xdr:rowOff>0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0"/>
          <a:ext cx="6953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W1" zoomScale="75" workbookViewId="0">
      <selection activeCell="AI6" sqref="AI6:AP22"/>
    </sheetView>
  </sheetViews>
  <sheetFormatPr defaultRowHeight="12.75" x14ac:dyDescent="0.2"/>
  <cols>
    <col min="2" max="2" width="15.28515625" customWidth="1"/>
    <col min="3" max="3" width="13.85546875" customWidth="1"/>
    <col min="4" max="4" width="8.140625" bestFit="1" customWidth="1"/>
    <col min="5" max="5" width="7" bestFit="1" customWidth="1"/>
    <col min="6" max="6" width="8.140625" bestFit="1" customWidth="1"/>
    <col min="7" max="7" width="10.42578125" bestFit="1" customWidth="1"/>
    <col min="8" max="8" width="8.140625" bestFit="1" customWidth="1"/>
    <col min="9" max="9" width="16.28515625" bestFit="1" customWidth="1"/>
    <col min="10" max="10" width="11.28515625" customWidth="1"/>
    <col min="11" max="11" width="8.85546875" customWidth="1"/>
    <col min="12" max="12" width="5.5703125" bestFit="1" customWidth="1"/>
    <col min="13" max="13" width="6.7109375" bestFit="1" customWidth="1"/>
    <col min="14" max="14" width="6" bestFit="1" customWidth="1"/>
    <col min="15" max="15" width="8.85546875" customWidth="1"/>
    <col min="17" max="17" width="1.42578125" style="12" customWidth="1"/>
    <col min="18" max="18" width="14" bestFit="1" customWidth="1"/>
    <col min="19" max="19" width="13.28515625" bestFit="1" customWidth="1"/>
    <col min="20" max="20" width="13.85546875" bestFit="1" customWidth="1"/>
    <col min="21" max="21" width="11" bestFit="1" customWidth="1"/>
    <col min="22" max="22" width="18" bestFit="1" customWidth="1"/>
    <col min="23" max="23" width="10.85546875" bestFit="1" customWidth="1"/>
    <col min="24" max="24" width="1.140625" style="12" customWidth="1"/>
    <col min="26" max="26" width="10.42578125" customWidth="1"/>
    <col min="27" max="27" width="11" customWidth="1"/>
    <col min="28" max="28" width="7.140625" bestFit="1" customWidth="1"/>
    <col min="29" max="29" width="8.5703125" bestFit="1" customWidth="1"/>
    <col min="30" max="30" width="8.85546875" customWidth="1"/>
    <col min="31" max="31" width="7.85546875" customWidth="1"/>
    <col min="32" max="33" width="7.140625" bestFit="1" customWidth="1"/>
    <col min="35" max="35" width="16" customWidth="1"/>
  </cols>
  <sheetData>
    <row r="1" spans="1:50" ht="15" x14ac:dyDescent="0.25">
      <c r="R1" s="2"/>
      <c r="S1" s="3"/>
      <c r="T1" s="4"/>
      <c r="U1" s="5"/>
      <c r="V1" s="5"/>
      <c r="W1" s="5"/>
    </row>
    <row r="2" spans="1:50" ht="15" x14ac:dyDescent="0.25">
      <c r="R2" s="7"/>
      <c r="S2" s="6" t="s">
        <v>0</v>
      </c>
      <c r="T2" s="8">
        <f>E6</f>
        <v>15</v>
      </c>
      <c r="U2" s="11"/>
      <c r="V2" s="11"/>
      <c r="W2" s="8"/>
    </row>
    <row r="3" spans="1:50" s="12" customFormat="1" ht="5.25" customHeight="1" x14ac:dyDescent="0.2">
      <c r="R3" s="13"/>
      <c r="S3" s="13"/>
      <c r="T3" s="13"/>
      <c r="U3" s="13"/>
      <c r="V3" s="13"/>
      <c r="W3" s="13"/>
      <c r="X3" s="13"/>
    </row>
    <row r="4" spans="1:50" ht="30.6" customHeight="1" x14ac:dyDescent="0.25">
      <c r="A4" s="63" t="s">
        <v>32</v>
      </c>
      <c r="B4" s="64" t="s">
        <v>8</v>
      </c>
      <c r="C4" s="64" t="s">
        <v>9</v>
      </c>
      <c r="D4" s="63" t="s">
        <v>33</v>
      </c>
      <c r="E4" s="63" t="s">
        <v>34</v>
      </c>
      <c r="F4" s="63" t="s">
        <v>35</v>
      </c>
      <c r="G4" s="63" t="s">
        <v>36</v>
      </c>
      <c r="H4" s="63" t="s">
        <v>37</v>
      </c>
      <c r="I4" s="64" t="s">
        <v>38</v>
      </c>
      <c r="J4" s="63" t="s">
        <v>39</v>
      </c>
      <c r="K4" s="64" t="s">
        <v>40</v>
      </c>
      <c r="L4" s="64" t="s">
        <v>41</v>
      </c>
      <c r="M4" s="64" t="s">
        <v>42</v>
      </c>
      <c r="N4" s="64" t="s">
        <v>43</v>
      </c>
      <c r="O4" s="60"/>
      <c r="P4" s="61"/>
      <c r="R4" s="1" t="s">
        <v>47</v>
      </c>
      <c r="S4" s="1" t="s">
        <v>48</v>
      </c>
      <c r="T4" s="1" t="s">
        <v>49</v>
      </c>
      <c r="U4" s="1" t="s">
        <v>50</v>
      </c>
      <c r="V4" s="9" t="s">
        <v>54</v>
      </c>
      <c r="W4" s="1" t="s">
        <v>51</v>
      </c>
      <c r="Z4" t="s">
        <v>8</v>
      </c>
      <c r="AA4" t="s">
        <v>9</v>
      </c>
      <c r="AB4" t="s">
        <v>44</v>
      </c>
      <c r="AC4" s="65" t="s">
        <v>36</v>
      </c>
      <c r="AD4" t="s">
        <v>40</v>
      </c>
      <c r="AE4" t="s">
        <v>45</v>
      </c>
      <c r="AF4" t="s">
        <v>42</v>
      </c>
      <c r="AG4" s="65" t="s">
        <v>46</v>
      </c>
    </row>
    <row r="5" spans="1:50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4"/>
      <c r="P5" s="75"/>
      <c r="R5" s="12"/>
      <c r="S5" s="12"/>
      <c r="T5" s="12"/>
      <c r="U5" s="12"/>
      <c r="V5" s="12"/>
      <c r="W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5.75" x14ac:dyDescent="0.25">
      <c r="A6" s="76">
        <v>1</v>
      </c>
      <c r="B6" s="77" t="s">
        <v>55</v>
      </c>
      <c r="C6" s="77" t="s">
        <v>56</v>
      </c>
      <c r="D6" s="78">
        <v>589</v>
      </c>
      <c r="E6" s="78">
        <v>15</v>
      </c>
      <c r="F6" s="77">
        <v>636</v>
      </c>
      <c r="G6" s="79">
        <v>11.5</v>
      </c>
      <c r="H6" s="79">
        <v>58.2</v>
      </c>
      <c r="I6" s="80">
        <v>200902010145</v>
      </c>
      <c r="J6" s="81">
        <v>11.3</v>
      </c>
      <c r="K6" s="81">
        <v>33.4</v>
      </c>
      <c r="L6" s="81">
        <v>19</v>
      </c>
      <c r="M6" s="81">
        <v>5</v>
      </c>
      <c r="N6" s="72">
        <f>K6+L6</f>
        <v>52.4</v>
      </c>
      <c r="P6" s="61"/>
      <c r="R6" s="66">
        <f>D6</f>
        <v>589</v>
      </c>
      <c r="S6" s="66">
        <f>F6</f>
        <v>636</v>
      </c>
      <c r="T6" s="14">
        <f>(($S6/60)*(1-0.01149*($W6-13)))/($R$6*($T$2)/43560)</f>
        <v>53.162877188454999</v>
      </c>
      <c r="U6" s="15"/>
      <c r="V6" s="15"/>
      <c r="W6" s="14">
        <f>G6</f>
        <v>11.5</v>
      </c>
      <c r="Z6" s="61" t="str">
        <f>B6</f>
        <v>Check</v>
      </c>
      <c r="AA6" s="73" t="str">
        <f>C6</f>
        <v>RC2257</v>
      </c>
      <c r="AB6" s="49"/>
      <c r="AC6" s="49">
        <f t="shared" ref="AC6:AC28" si="0">ROUND(W6, 1)</f>
        <v>11.5</v>
      </c>
      <c r="AD6" s="49">
        <f t="shared" ref="AD6:AD28" si="1">ROUND(K6, 1)</f>
        <v>33.4</v>
      </c>
      <c r="AE6" s="49">
        <f t="shared" ref="AE6:AG7" si="2">ROUND(L6, 1)</f>
        <v>19</v>
      </c>
      <c r="AF6" s="49">
        <f t="shared" si="2"/>
        <v>5</v>
      </c>
      <c r="AG6" s="49">
        <f t="shared" si="2"/>
        <v>52.4</v>
      </c>
      <c r="AI6" s="61" t="s">
        <v>57</v>
      </c>
      <c r="AJ6" s="73" t="s">
        <v>73</v>
      </c>
      <c r="AK6" s="49">
        <v>52.2</v>
      </c>
      <c r="AL6" s="49">
        <v>11.6</v>
      </c>
      <c r="AM6" s="49">
        <v>33.6</v>
      </c>
      <c r="AN6" s="49">
        <v>18.600000000000001</v>
      </c>
      <c r="AO6" s="49">
        <v>5</v>
      </c>
      <c r="AP6" s="49">
        <v>52.2</v>
      </c>
    </row>
    <row r="7" spans="1:50" ht="15.75" x14ac:dyDescent="0.25">
      <c r="A7" s="76">
        <v>2</v>
      </c>
      <c r="B7" s="77" t="s">
        <v>57</v>
      </c>
      <c r="C7" s="77" t="s">
        <v>58</v>
      </c>
      <c r="D7" s="78">
        <v>589</v>
      </c>
      <c r="E7" s="78">
        <v>15</v>
      </c>
      <c r="F7" s="77">
        <v>672</v>
      </c>
      <c r="G7" s="79">
        <v>11.3</v>
      </c>
      <c r="H7" s="79">
        <v>58.3</v>
      </c>
      <c r="I7" s="80">
        <v>200902010146</v>
      </c>
      <c r="J7" s="81">
        <v>11.1</v>
      </c>
      <c r="K7" s="81">
        <v>34.299999999999997</v>
      </c>
      <c r="L7" s="81">
        <v>18.7</v>
      </c>
      <c r="M7" s="81">
        <v>4.9000000000000004</v>
      </c>
      <c r="N7" s="72">
        <f t="shared" ref="N7:N28" si="3">K7+L7</f>
        <v>53</v>
      </c>
      <c r="P7" s="61"/>
      <c r="R7" s="66">
        <f t="shared" ref="R7:R28" si="4">D7</f>
        <v>589</v>
      </c>
      <c r="S7" s="66">
        <f t="shared" ref="S7:S28" si="5">F7</f>
        <v>672</v>
      </c>
      <c r="T7" s="15"/>
      <c r="U7" s="14">
        <f>(($S7/60)*(1-0.01149*($W7-13)))/($R7*($T$2)/43560)</f>
        <v>56.298993070288617</v>
      </c>
      <c r="V7" s="14">
        <f>-(0.8*$T$6)-(0.2*$T$11)+($T$30)+U7</f>
        <v>58.385153229383128</v>
      </c>
      <c r="W7" s="14">
        <f t="shared" ref="W7:W28" si="6">G7</f>
        <v>11.3</v>
      </c>
      <c r="Z7" s="61" t="str">
        <f>B7</f>
        <v>Asgrow</v>
      </c>
      <c r="AA7" s="73" t="str">
        <f>C7</f>
        <v>AG2188</v>
      </c>
      <c r="AB7" s="49">
        <f t="shared" ref="AB7:AB27" si="7">ROUND(V7, 1)</f>
        <v>58.4</v>
      </c>
      <c r="AC7" s="49">
        <f t="shared" si="0"/>
        <v>11.3</v>
      </c>
      <c r="AD7" s="49">
        <f t="shared" si="1"/>
        <v>34.299999999999997</v>
      </c>
      <c r="AE7" s="49">
        <f t="shared" si="2"/>
        <v>18.7</v>
      </c>
      <c r="AF7" s="49">
        <f t="shared" si="2"/>
        <v>4.9000000000000004</v>
      </c>
      <c r="AG7" s="49">
        <f t="shared" si="2"/>
        <v>53</v>
      </c>
      <c r="AI7" s="61" t="s">
        <v>57</v>
      </c>
      <c r="AJ7" s="73" t="s">
        <v>58</v>
      </c>
      <c r="AK7" s="49">
        <v>58.4</v>
      </c>
      <c r="AL7" s="49">
        <v>11.3</v>
      </c>
      <c r="AM7" s="49">
        <v>34.299999999999997</v>
      </c>
      <c r="AN7" s="49">
        <v>18.7</v>
      </c>
      <c r="AO7" s="49">
        <v>4.9000000000000004</v>
      </c>
      <c r="AP7" s="49">
        <v>53</v>
      </c>
    </row>
    <row r="8" spans="1:50" ht="15.75" x14ac:dyDescent="0.25">
      <c r="A8" s="76">
        <v>3</v>
      </c>
      <c r="B8" s="77" t="s">
        <v>59</v>
      </c>
      <c r="C8" s="77" t="s">
        <v>60</v>
      </c>
      <c r="D8" s="78">
        <v>589</v>
      </c>
      <c r="E8" s="78">
        <v>15</v>
      </c>
      <c r="F8" s="77">
        <v>616</v>
      </c>
      <c r="G8" s="79">
        <v>11.2</v>
      </c>
      <c r="H8" s="79">
        <v>58.3</v>
      </c>
      <c r="I8" s="80">
        <v>200902010147</v>
      </c>
      <c r="J8" s="81">
        <v>11.1</v>
      </c>
      <c r="K8" s="81">
        <v>34.6</v>
      </c>
      <c r="L8" s="81">
        <v>18.8</v>
      </c>
      <c r="M8" s="81">
        <v>4.9000000000000004</v>
      </c>
      <c r="N8" s="72">
        <f t="shared" si="3"/>
        <v>53.400000000000006</v>
      </c>
      <c r="P8" s="61"/>
      <c r="R8" s="66">
        <f t="shared" si="4"/>
        <v>589</v>
      </c>
      <c r="S8" s="66">
        <f t="shared" si="5"/>
        <v>616</v>
      </c>
      <c r="T8" s="15"/>
      <c r="U8" s="14">
        <f>(($S8/60)*(1-0.01149*($W8-13)))/($R8*($T$2)/43560)</f>
        <v>51.665571172835314</v>
      </c>
      <c r="V8" s="14">
        <f>-(0.6*$T$6)-(0.4*$T$11)+($T$30)+U8</f>
        <v>54.710454111963791</v>
      </c>
      <c r="W8" s="14">
        <f t="shared" si="6"/>
        <v>11.2</v>
      </c>
      <c r="Z8" s="61" t="str">
        <f t="shared" ref="Z8:Z28" si="8">B8</f>
        <v>Dyna Gro</v>
      </c>
      <c r="AA8" s="73" t="str">
        <f t="shared" ref="AA8:AA28" si="9">C8</f>
        <v>31D20</v>
      </c>
      <c r="AB8" s="49">
        <f t="shared" si="7"/>
        <v>54.7</v>
      </c>
      <c r="AC8" s="49">
        <f t="shared" si="0"/>
        <v>11.2</v>
      </c>
      <c r="AD8" s="49">
        <f t="shared" si="1"/>
        <v>34.6</v>
      </c>
      <c r="AE8" s="49">
        <f t="shared" ref="AE8:AE28" si="10">ROUND(L8, 1)</f>
        <v>18.8</v>
      </c>
      <c r="AF8" s="49">
        <f t="shared" ref="AF8:AF28" si="11">ROUND(M8, 1)</f>
        <v>4.9000000000000004</v>
      </c>
      <c r="AG8" s="49">
        <f t="shared" ref="AG8:AG28" si="12">ROUND(N8, 1)</f>
        <v>53.4</v>
      </c>
      <c r="AI8" s="61" t="s">
        <v>65</v>
      </c>
      <c r="AJ8" s="73" t="s">
        <v>66</v>
      </c>
      <c r="AK8" s="49">
        <v>56.9</v>
      </c>
      <c r="AL8" s="49">
        <v>11.4</v>
      </c>
      <c r="AM8" s="49">
        <v>33.6</v>
      </c>
      <c r="AN8" s="49">
        <v>19.3</v>
      </c>
      <c r="AO8" s="49">
        <v>4.9000000000000004</v>
      </c>
      <c r="AP8" s="49">
        <v>52.9</v>
      </c>
    </row>
    <row r="9" spans="1:50" ht="15.75" x14ac:dyDescent="0.25">
      <c r="A9" s="76">
        <v>4</v>
      </c>
      <c r="B9" s="77" t="s">
        <v>61</v>
      </c>
      <c r="C9" s="77" t="s">
        <v>62</v>
      </c>
      <c r="D9" s="78">
        <v>589</v>
      </c>
      <c r="E9" s="78">
        <v>15</v>
      </c>
      <c r="F9" s="77">
        <v>666</v>
      </c>
      <c r="G9" s="79">
        <v>11.7</v>
      </c>
      <c r="H9" s="79">
        <v>58.2</v>
      </c>
      <c r="I9" s="80">
        <v>200902010148</v>
      </c>
      <c r="J9" s="81">
        <v>11.7</v>
      </c>
      <c r="K9" s="81">
        <v>33.700000000000003</v>
      </c>
      <c r="L9" s="81">
        <v>19.100000000000001</v>
      </c>
      <c r="M9" s="81">
        <v>5</v>
      </c>
      <c r="N9" s="72">
        <f t="shared" si="3"/>
        <v>52.800000000000004</v>
      </c>
      <c r="P9" s="61"/>
      <c r="R9" s="66">
        <f t="shared" si="4"/>
        <v>589</v>
      </c>
      <c r="S9" s="66">
        <f t="shared" si="5"/>
        <v>666</v>
      </c>
      <c r="T9" s="16"/>
      <c r="U9" s="14">
        <f>(($S9/60)*(1-0.01149*($W9-13)))/($R9*($T$2)/43560)</f>
        <v>55.544796660101866</v>
      </c>
      <c r="V9" s="14">
        <f>-(0.4*$T$6)-(0.6*$T$11)+($T$30)+U9</f>
        <v>59.548402379264296</v>
      </c>
      <c r="W9" s="14">
        <f t="shared" si="6"/>
        <v>11.7</v>
      </c>
      <c r="Z9" s="61" t="str">
        <f t="shared" si="8"/>
        <v>Pioneer</v>
      </c>
      <c r="AA9" s="73" t="str">
        <f t="shared" si="9"/>
        <v>92M61</v>
      </c>
      <c r="AB9" s="49">
        <f t="shared" si="7"/>
        <v>59.5</v>
      </c>
      <c r="AC9" s="49">
        <f t="shared" si="0"/>
        <v>11.7</v>
      </c>
      <c r="AD9" s="49">
        <f t="shared" si="1"/>
        <v>33.700000000000003</v>
      </c>
      <c r="AE9" s="49">
        <f t="shared" si="10"/>
        <v>19.100000000000001</v>
      </c>
      <c r="AF9" s="49">
        <f t="shared" si="11"/>
        <v>5</v>
      </c>
      <c r="AG9" s="49">
        <f t="shared" si="12"/>
        <v>52.8</v>
      </c>
      <c r="AI9" s="61" t="s">
        <v>65</v>
      </c>
      <c r="AJ9" s="73" t="s">
        <v>56</v>
      </c>
      <c r="AK9" s="49">
        <v>53.1</v>
      </c>
      <c r="AL9" s="49">
        <v>12</v>
      </c>
      <c r="AM9" s="49">
        <v>33.5</v>
      </c>
      <c r="AN9" s="49">
        <v>19.100000000000001</v>
      </c>
      <c r="AO9" s="49">
        <v>5</v>
      </c>
      <c r="AP9" s="49">
        <v>52.6</v>
      </c>
    </row>
    <row r="10" spans="1:50" ht="15.75" x14ac:dyDescent="0.25">
      <c r="A10" s="76">
        <v>5</v>
      </c>
      <c r="B10" s="77" t="s">
        <v>63</v>
      </c>
      <c r="C10" s="77" t="s">
        <v>64</v>
      </c>
      <c r="D10" s="78">
        <v>589</v>
      </c>
      <c r="E10" s="78">
        <v>15</v>
      </c>
      <c r="F10" s="77">
        <v>624</v>
      </c>
      <c r="G10" s="79">
        <v>11.5</v>
      </c>
      <c r="H10" s="79">
        <v>58.3</v>
      </c>
      <c r="I10" s="80">
        <v>200902010149</v>
      </c>
      <c r="J10" s="81">
        <v>11.2</v>
      </c>
      <c r="K10" s="81">
        <v>33</v>
      </c>
      <c r="L10" s="81">
        <v>19.3</v>
      </c>
      <c r="M10" s="81">
        <v>5</v>
      </c>
      <c r="N10" s="72">
        <f t="shared" si="3"/>
        <v>52.3</v>
      </c>
      <c r="P10" s="61"/>
      <c r="R10" s="66">
        <f t="shared" si="4"/>
        <v>589</v>
      </c>
      <c r="S10" s="66">
        <f t="shared" si="5"/>
        <v>624</v>
      </c>
      <c r="T10" s="16"/>
      <c r="U10" s="14">
        <f>(($S10/60)*(1-0.01149*($W10-13)))/($R10*($T$2)/43560)</f>
        <v>52.159804033955851</v>
      </c>
      <c r="V10" s="14">
        <f>-(0.2*$T$6)-(0.8*$T$11)+($T$30)+U10</f>
        <v>57.122132533152232</v>
      </c>
      <c r="W10" s="14">
        <f t="shared" si="6"/>
        <v>11.5</v>
      </c>
      <c r="Z10" s="61" t="str">
        <f t="shared" si="8"/>
        <v>NC+</v>
      </c>
      <c r="AA10" s="73" t="str">
        <f t="shared" si="9"/>
        <v>2A35RR</v>
      </c>
      <c r="AB10" s="49">
        <f t="shared" si="7"/>
        <v>57.1</v>
      </c>
      <c r="AC10" s="49">
        <f t="shared" si="0"/>
        <v>11.5</v>
      </c>
      <c r="AD10" s="49">
        <f t="shared" si="1"/>
        <v>33</v>
      </c>
      <c r="AE10" s="49">
        <f t="shared" si="10"/>
        <v>19.3</v>
      </c>
      <c r="AF10" s="49">
        <f t="shared" si="11"/>
        <v>5</v>
      </c>
      <c r="AG10" s="49">
        <f t="shared" si="12"/>
        <v>52.3</v>
      </c>
      <c r="AI10" s="61" t="s">
        <v>69</v>
      </c>
      <c r="AJ10" s="73" t="s">
        <v>78</v>
      </c>
      <c r="AK10" s="49">
        <v>52.7</v>
      </c>
      <c r="AL10" s="49">
        <v>12.1</v>
      </c>
      <c r="AM10" s="49">
        <v>32.799999999999997</v>
      </c>
      <c r="AN10" s="49">
        <v>19.7</v>
      </c>
      <c r="AO10" s="49">
        <v>5</v>
      </c>
      <c r="AP10" s="49">
        <v>52.5</v>
      </c>
    </row>
    <row r="11" spans="1:50" ht="15.75" x14ac:dyDescent="0.25">
      <c r="A11" s="76">
        <v>6</v>
      </c>
      <c r="B11" s="77" t="s">
        <v>55</v>
      </c>
      <c r="C11" s="77" t="s">
        <v>56</v>
      </c>
      <c r="D11" s="78">
        <v>589</v>
      </c>
      <c r="E11" s="78">
        <v>15</v>
      </c>
      <c r="F11" s="77">
        <v>578</v>
      </c>
      <c r="G11" s="79">
        <v>11.4</v>
      </c>
      <c r="H11" s="79">
        <v>58</v>
      </c>
      <c r="I11" s="80">
        <v>200902010150</v>
      </c>
      <c r="J11" s="81">
        <v>11.3</v>
      </c>
      <c r="K11" s="81">
        <v>33.5</v>
      </c>
      <c r="L11" s="81">
        <v>19.600000000000001</v>
      </c>
      <c r="M11" s="81">
        <v>4.9000000000000004</v>
      </c>
      <c r="N11" s="72">
        <f t="shared" si="3"/>
        <v>53.1</v>
      </c>
      <c r="P11" s="61"/>
      <c r="R11" s="66">
        <f t="shared" si="4"/>
        <v>589</v>
      </c>
      <c r="S11" s="66">
        <f t="shared" si="5"/>
        <v>578</v>
      </c>
      <c r="T11" s="14">
        <f>(($S11/60)*(1-0.01149*($W11-13)))/($R$6*($T$2)/43560)</f>
        <v>48.369263288285218</v>
      </c>
      <c r="U11" s="15"/>
      <c r="V11" s="15"/>
      <c r="W11" s="14">
        <f t="shared" si="6"/>
        <v>11.4</v>
      </c>
      <c r="Z11" s="61" t="str">
        <f t="shared" si="8"/>
        <v>Check</v>
      </c>
      <c r="AA11" s="73" t="str">
        <f t="shared" si="9"/>
        <v>RC2257</v>
      </c>
      <c r="AB11" s="49"/>
      <c r="AC11" s="49">
        <f t="shared" si="0"/>
        <v>11.4</v>
      </c>
      <c r="AD11" s="49">
        <f t="shared" si="1"/>
        <v>33.5</v>
      </c>
      <c r="AE11" s="49">
        <f t="shared" si="10"/>
        <v>19.600000000000001</v>
      </c>
      <c r="AF11" s="49">
        <f t="shared" si="11"/>
        <v>4.9000000000000004</v>
      </c>
      <c r="AG11" s="49">
        <f t="shared" si="12"/>
        <v>53.1</v>
      </c>
      <c r="AI11" s="61" t="s">
        <v>69</v>
      </c>
      <c r="AJ11" s="73" t="s">
        <v>70</v>
      </c>
      <c r="AK11" s="49">
        <v>56.8</v>
      </c>
      <c r="AL11" s="49">
        <v>11.6</v>
      </c>
      <c r="AM11" s="49">
        <v>33.4</v>
      </c>
      <c r="AN11" s="49">
        <v>18.8</v>
      </c>
      <c r="AO11" s="49">
        <v>5.0999999999999996</v>
      </c>
      <c r="AP11" s="49">
        <v>52.2</v>
      </c>
    </row>
    <row r="12" spans="1:50" ht="15.75" x14ac:dyDescent="0.25">
      <c r="A12" s="76">
        <v>7</v>
      </c>
      <c r="B12" s="77" t="s">
        <v>65</v>
      </c>
      <c r="C12" s="77" t="s">
        <v>66</v>
      </c>
      <c r="D12" s="78">
        <v>589</v>
      </c>
      <c r="E12" s="78">
        <v>15</v>
      </c>
      <c r="F12" s="77">
        <v>626</v>
      </c>
      <c r="G12" s="79">
        <v>11.4</v>
      </c>
      <c r="H12" s="79">
        <v>57.5</v>
      </c>
      <c r="I12" s="80">
        <v>200902010151</v>
      </c>
      <c r="J12" s="81">
        <v>11.2</v>
      </c>
      <c r="K12" s="81">
        <v>33.6</v>
      </c>
      <c r="L12" s="81">
        <v>19.3</v>
      </c>
      <c r="M12" s="81">
        <v>4.9000000000000004</v>
      </c>
      <c r="N12" s="72">
        <f t="shared" si="3"/>
        <v>52.900000000000006</v>
      </c>
      <c r="P12" s="61"/>
      <c r="R12" s="66">
        <f t="shared" si="4"/>
        <v>589</v>
      </c>
      <c r="S12" s="66">
        <f t="shared" si="5"/>
        <v>626</v>
      </c>
      <c r="T12" s="15"/>
      <c r="U12" s="14">
        <f>(($S12/60)*(1-0.01149*($W12-13)))/($R12*($T$2)/43560)</f>
        <v>52.386087921222405</v>
      </c>
      <c r="V12" s="14">
        <f>-(0.8*$T$11)-(0.2*$T$16)+($T$30)+U12</f>
        <v>56.905392764323707</v>
      </c>
      <c r="W12" s="14">
        <f t="shared" si="6"/>
        <v>11.4</v>
      </c>
      <c r="Z12" s="61" t="str">
        <f t="shared" si="8"/>
        <v>Croplan</v>
      </c>
      <c r="AA12" s="73" t="str">
        <f t="shared" si="9"/>
        <v>RC2068</v>
      </c>
      <c r="AB12" s="49">
        <f t="shared" si="7"/>
        <v>56.9</v>
      </c>
      <c r="AC12" s="49">
        <f t="shared" si="0"/>
        <v>11.4</v>
      </c>
      <c r="AD12" s="49">
        <f t="shared" si="1"/>
        <v>33.6</v>
      </c>
      <c r="AE12" s="49">
        <f t="shared" si="10"/>
        <v>19.3</v>
      </c>
      <c r="AF12" s="49">
        <f t="shared" si="11"/>
        <v>4.9000000000000004</v>
      </c>
      <c r="AG12" s="49">
        <f t="shared" si="12"/>
        <v>52.9</v>
      </c>
      <c r="AI12" s="61" t="s">
        <v>59</v>
      </c>
      <c r="AJ12" s="73" t="s">
        <v>60</v>
      </c>
      <c r="AK12" s="49">
        <v>54.7</v>
      </c>
      <c r="AL12" s="49">
        <v>11.2</v>
      </c>
      <c r="AM12" s="49">
        <v>34.6</v>
      </c>
      <c r="AN12" s="49">
        <v>18.8</v>
      </c>
      <c r="AO12" s="49">
        <v>4.9000000000000004</v>
      </c>
      <c r="AP12" s="49">
        <v>53.4</v>
      </c>
    </row>
    <row r="13" spans="1:50" ht="15.75" x14ac:dyDescent="0.25">
      <c r="A13" s="76">
        <v>8</v>
      </c>
      <c r="B13" s="77" t="s">
        <v>67</v>
      </c>
      <c r="C13" s="77" t="s">
        <v>68</v>
      </c>
      <c r="D13" s="78">
        <v>589</v>
      </c>
      <c r="E13" s="78">
        <v>15</v>
      </c>
      <c r="F13" s="77">
        <v>664</v>
      </c>
      <c r="G13" s="79">
        <v>11.7</v>
      </c>
      <c r="H13" s="79">
        <v>57.9</v>
      </c>
      <c r="I13" s="80">
        <v>200902010152</v>
      </c>
      <c r="J13" s="81">
        <v>11.4</v>
      </c>
      <c r="K13" s="81">
        <v>33.700000000000003</v>
      </c>
      <c r="L13" s="81">
        <v>19.2</v>
      </c>
      <c r="M13" s="81">
        <v>5</v>
      </c>
      <c r="N13" s="72">
        <f t="shared" si="3"/>
        <v>52.900000000000006</v>
      </c>
      <c r="P13" s="61"/>
      <c r="R13" s="66">
        <f t="shared" si="4"/>
        <v>589</v>
      </c>
      <c r="S13" s="66">
        <f t="shared" si="5"/>
        <v>664</v>
      </c>
      <c r="T13" s="15"/>
      <c r="U13" s="14">
        <f>(($S13/60)*(1-0.01149*($W13-13)))/($R13*($T$2)/43560)</f>
        <v>55.377995468930386</v>
      </c>
      <c r="V13" s="14">
        <f>-(0.6*$T$11)-(0.4*$T$16)+($T$30)+U13</f>
        <v>58.495553875902658</v>
      </c>
      <c r="W13" s="14">
        <f t="shared" si="6"/>
        <v>11.7</v>
      </c>
      <c r="Z13" s="61" t="str">
        <f t="shared" si="8"/>
        <v>LG</v>
      </c>
      <c r="AA13" s="73" t="str">
        <f t="shared" si="9"/>
        <v>C2175R2</v>
      </c>
      <c r="AB13" s="49">
        <f t="shared" si="7"/>
        <v>58.5</v>
      </c>
      <c r="AC13" s="49">
        <f t="shared" si="0"/>
        <v>11.7</v>
      </c>
      <c r="AD13" s="49">
        <f t="shared" si="1"/>
        <v>33.700000000000003</v>
      </c>
      <c r="AE13" s="49">
        <f t="shared" si="10"/>
        <v>19.2</v>
      </c>
      <c r="AF13" s="49">
        <f t="shared" si="11"/>
        <v>5</v>
      </c>
      <c r="AG13" s="49">
        <f t="shared" si="12"/>
        <v>52.9</v>
      </c>
      <c r="AI13" s="61" t="s">
        <v>59</v>
      </c>
      <c r="AJ13" s="73" t="s">
        <v>74</v>
      </c>
      <c r="AK13" s="49">
        <v>50.1</v>
      </c>
      <c r="AL13" s="49">
        <v>12.2</v>
      </c>
      <c r="AM13" s="49">
        <v>33.200000000000003</v>
      </c>
      <c r="AN13" s="49">
        <v>18.8</v>
      </c>
      <c r="AO13" s="49">
        <v>5.0999999999999996</v>
      </c>
      <c r="AP13" s="49">
        <v>52</v>
      </c>
    </row>
    <row r="14" spans="1:50" ht="15.75" x14ac:dyDescent="0.25">
      <c r="A14" s="76">
        <v>9</v>
      </c>
      <c r="B14" s="77" t="s">
        <v>69</v>
      </c>
      <c r="C14" s="77" t="s">
        <v>70</v>
      </c>
      <c r="D14" s="78">
        <v>589</v>
      </c>
      <c r="E14" s="78">
        <v>15</v>
      </c>
      <c r="F14" s="77">
        <v>660</v>
      </c>
      <c r="G14" s="79">
        <v>11.6</v>
      </c>
      <c r="H14" s="79">
        <v>58</v>
      </c>
      <c r="I14" s="80">
        <v>200902010153</v>
      </c>
      <c r="J14" s="81">
        <v>11.6</v>
      </c>
      <c r="K14" s="81">
        <v>33.4</v>
      </c>
      <c r="L14" s="81">
        <v>18.8</v>
      </c>
      <c r="M14" s="81">
        <v>5.0999999999999996</v>
      </c>
      <c r="N14" s="72">
        <f t="shared" si="3"/>
        <v>52.2</v>
      </c>
      <c r="P14" s="61"/>
      <c r="R14" s="66">
        <f t="shared" si="4"/>
        <v>589</v>
      </c>
      <c r="S14" s="66">
        <f t="shared" si="5"/>
        <v>660</v>
      </c>
      <c r="T14" s="16"/>
      <c r="U14" s="14">
        <f>(($S14/60)*(1-0.01149*($W14-13)))/($R14*($T$2)/43560)</f>
        <v>55.106708292020379</v>
      </c>
      <c r="V14" s="14">
        <f>-(0.4*$T$11)-(0.6*$T$16)+($T$30)+U14</f>
        <v>56.82252026286362</v>
      </c>
      <c r="W14" s="14">
        <f t="shared" si="6"/>
        <v>11.6</v>
      </c>
      <c r="Z14" s="61" t="str">
        <f t="shared" si="8"/>
        <v>Crows</v>
      </c>
      <c r="AA14" s="73" t="str">
        <f t="shared" si="9"/>
        <v>C2551R</v>
      </c>
      <c r="AB14" s="49">
        <f t="shared" si="7"/>
        <v>56.8</v>
      </c>
      <c r="AC14" s="49">
        <f t="shared" si="0"/>
        <v>11.6</v>
      </c>
      <c r="AD14" s="49">
        <f t="shared" si="1"/>
        <v>33.4</v>
      </c>
      <c r="AE14" s="49">
        <f t="shared" si="10"/>
        <v>18.8</v>
      </c>
      <c r="AF14" s="49">
        <f t="shared" si="11"/>
        <v>5.0999999999999996</v>
      </c>
      <c r="AG14" s="49">
        <f t="shared" si="12"/>
        <v>52.2</v>
      </c>
      <c r="AI14" s="61" t="s">
        <v>67</v>
      </c>
      <c r="AJ14" s="73" t="s">
        <v>77</v>
      </c>
      <c r="AK14" s="49">
        <v>52.2</v>
      </c>
      <c r="AL14" s="49">
        <v>11.6</v>
      </c>
      <c r="AM14" s="49">
        <v>34.9</v>
      </c>
      <c r="AN14" s="49">
        <v>18.5</v>
      </c>
      <c r="AO14" s="49">
        <v>4.9000000000000004</v>
      </c>
      <c r="AP14" s="49">
        <v>53.4</v>
      </c>
    </row>
    <row r="15" spans="1:50" ht="15.75" x14ac:dyDescent="0.25">
      <c r="A15" s="76">
        <v>10</v>
      </c>
      <c r="B15" s="77" t="s">
        <v>71</v>
      </c>
      <c r="C15" s="77" t="s">
        <v>72</v>
      </c>
      <c r="D15" s="78">
        <v>589</v>
      </c>
      <c r="E15" s="78">
        <v>15</v>
      </c>
      <c r="F15" s="77">
        <v>622</v>
      </c>
      <c r="G15" s="79">
        <v>11.6</v>
      </c>
      <c r="H15" s="79">
        <v>58</v>
      </c>
      <c r="I15" s="80">
        <v>200902010154</v>
      </c>
      <c r="J15" s="81">
        <v>11.2</v>
      </c>
      <c r="K15" s="81">
        <v>33.299999999999997</v>
      </c>
      <c r="L15" s="81">
        <v>19.399999999999999</v>
      </c>
      <c r="M15" s="81">
        <v>5</v>
      </c>
      <c r="N15" s="72">
        <f t="shared" si="3"/>
        <v>52.699999999999996</v>
      </c>
      <c r="P15" s="61"/>
      <c r="R15" s="66">
        <f t="shared" si="4"/>
        <v>589</v>
      </c>
      <c r="S15" s="66">
        <f t="shared" si="5"/>
        <v>622</v>
      </c>
      <c r="T15" s="16"/>
      <c r="U15" s="14">
        <f>(($S15/60)*(1-0.01149*($W15-13)))/($R15*($T$2)/43560)</f>
        <v>51.933897814601018</v>
      </c>
      <c r="V15" s="14">
        <f>-(0.2*$T$11)-(0.8*$T$16)+($T$30)+U15</f>
        <v>52.247963349315221</v>
      </c>
      <c r="W15" s="14">
        <f t="shared" si="6"/>
        <v>11.6</v>
      </c>
      <c r="Z15" s="61" t="str">
        <f t="shared" si="8"/>
        <v>Midwest</v>
      </c>
      <c r="AA15" s="73" t="str">
        <f t="shared" si="9"/>
        <v>GR1831</v>
      </c>
      <c r="AB15" s="49">
        <f t="shared" si="7"/>
        <v>52.2</v>
      </c>
      <c r="AC15" s="49">
        <f t="shared" si="0"/>
        <v>11.6</v>
      </c>
      <c r="AD15" s="49">
        <f t="shared" si="1"/>
        <v>33.299999999999997</v>
      </c>
      <c r="AE15" s="49">
        <f t="shared" si="10"/>
        <v>19.399999999999999</v>
      </c>
      <c r="AF15" s="49">
        <f t="shared" si="11"/>
        <v>5</v>
      </c>
      <c r="AG15" s="49">
        <f t="shared" si="12"/>
        <v>52.7</v>
      </c>
      <c r="AI15" s="61" t="s">
        <v>67</v>
      </c>
      <c r="AJ15" s="73" t="s">
        <v>68</v>
      </c>
      <c r="AK15" s="49">
        <v>58.5</v>
      </c>
      <c r="AL15" s="49">
        <v>11.7</v>
      </c>
      <c r="AM15" s="49">
        <v>33.700000000000003</v>
      </c>
      <c r="AN15" s="49">
        <v>19.2</v>
      </c>
      <c r="AO15" s="49">
        <v>5</v>
      </c>
      <c r="AP15" s="49">
        <v>52.9</v>
      </c>
    </row>
    <row r="16" spans="1:50" ht="15.75" x14ac:dyDescent="0.25">
      <c r="A16" s="76">
        <v>11</v>
      </c>
      <c r="B16" s="77" t="s">
        <v>55</v>
      </c>
      <c r="C16" s="77" t="s">
        <v>56</v>
      </c>
      <c r="D16" s="78">
        <v>589</v>
      </c>
      <c r="E16" s="78">
        <v>15</v>
      </c>
      <c r="F16" s="77">
        <v>664</v>
      </c>
      <c r="G16" s="79">
        <v>11.7</v>
      </c>
      <c r="H16" s="79">
        <v>58</v>
      </c>
      <c r="I16" s="80">
        <v>200902010155</v>
      </c>
      <c r="J16" s="81">
        <v>11.5</v>
      </c>
      <c r="K16" s="81">
        <v>33</v>
      </c>
      <c r="L16" s="81">
        <v>19.399999999999999</v>
      </c>
      <c r="M16" s="81">
        <v>5</v>
      </c>
      <c r="N16" s="72">
        <f t="shared" si="3"/>
        <v>52.4</v>
      </c>
      <c r="P16" s="61"/>
      <c r="R16" s="66">
        <f t="shared" si="4"/>
        <v>589</v>
      </c>
      <c r="S16" s="66">
        <f t="shared" si="5"/>
        <v>664</v>
      </c>
      <c r="T16" s="14">
        <f>(($S16/60)*(1-0.01149*($W16-13)))/($R$6*($T$2)/43560)</f>
        <v>55.377995468930386</v>
      </c>
      <c r="U16" s="15"/>
      <c r="V16" s="15"/>
      <c r="W16" s="14">
        <f t="shared" si="6"/>
        <v>11.7</v>
      </c>
      <c r="Z16" s="61" t="str">
        <f t="shared" si="8"/>
        <v>Check</v>
      </c>
      <c r="AA16" s="73" t="str">
        <f t="shared" si="9"/>
        <v>RC2257</v>
      </c>
      <c r="AB16" s="49"/>
      <c r="AC16" s="49">
        <f t="shared" si="0"/>
        <v>11.7</v>
      </c>
      <c r="AD16" s="49">
        <f t="shared" si="1"/>
        <v>33</v>
      </c>
      <c r="AE16" s="49">
        <f t="shared" si="10"/>
        <v>19.399999999999999</v>
      </c>
      <c r="AF16" s="49">
        <f t="shared" si="11"/>
        <v>5</v>
      </c>
      <c r="AG16" s="49">
        <f t="shared" si="12"/>
        <v>52.4</v>
      </c>
      <c r="AI16" s="61" t="s">
        <v>71</v>
      </c>
      <c r="AJ16" s="73" t="s">
        <v>72</v>
      </c>
      <c r="AK16" s="49">
        <v>52.2</v>
      </c>
      <c r="AL16" s="49">
        <v>11.6</v>
      </c>
      <c r="AM16" s="49">
        <v>33.299999999999997</v>
      </c>
      <c r="AN16" s="49">
        <v>19.399999999999999</v>
      </c>
      <c r="AO16" s="49">
        <v>5</v>
      </c>
      <c r="AP16" s="49">
        <v>52.7</v>
      </c>
    </row>
    <row r="17" spans="1:42" ht="15.75" x14ac:dyDescent="0.25">
      <c r="A17" s="76">
        <v>12</v>
      </c>
      <c r="B17" s="77" t="s">
        <v>57</v>
      </c>
      <c r="C17" s="77" t="s">
        <v>73</v>
      </c>
      <c r="D17" s="78">
        <v>589</v>
      </c>
      <c r="E17" s="78">
        <v>15</v>
      </c>
      <c r="F17" s="77">
        <v>640</v>
      </c>
      <c r="G17" s="79">
        <v>11.6</v>
      </c>
      <c r="H17" s="79">
        <v>57.8</v>
      </c>
      <c r="I17" s="80">
        <v>200902010156</v>
      </c>
      <c r="J17" s="81">
        <v>11.5</v>
      </c>
      <c r="K17" s="81">
        <v>33.6</v>
      </c>
      <c r="L17" s="81">
        <v>18.600000000000001</v>
      </c>
      <c r="M17" s="81">
        <v>5</v>
      </c>
      <c r="N17" s="72">
        <f t="shared" si="3"/>
        <v>52.2</v>
      </c>
      <c r="P17" s="61"/>
      <c r="R17" s="66">
        <f t="shared" si="4"/>
        <v>589</v>
      </c>
      <c r="S17" s="66">
        <f t="shared" si="5"/>
        <v>640</v>
      </c>
      <c r="T17" s="15"/>
      <c r="U17" s="14">
        <f>(($S17/60)*(1-0.01149*($W17-13)))/($R17*($T$2)/43560)</f>
        <v>53.436808040747032</v>
      </c>
      <c r="V17" s="14">
        <f>-(0.8*$T$16)-(0.2*$T$21)+($T$30)+U17</f>
        <v>52.174496060758344</v>
      </c>
      <c r="W17" s="14">
        <f t="shared" si="6"/>
        <v>11.6</v>
      </c>
      <c r="Z17" s="61" t="str">
        <f t="shared" si="8"/>
        <v>Asgrow</v>
      </c>
      <c r="AA17" s="73" t="str">
        <f t="shared" si="9"/>
        <v>AG2002</v>
      </c>
      <c r="AB17" s="49">
        <f t="shared" si="7"/>
        <v>52.2</v>
      </c>
      <c r="AC17" s="49">
        <f t="shared" si="0"/>
        <v>11.6</v>
      </c>
      <c r="AD17" s="49">
        <f t="shared" si="1"/>
        <v>33.6</v>
      </c>
      <c r="AE17" s="49">
        <f t="shared" si="10"/>
        <v>18.600000000000001</v>
      </c>
      <c r="AF17" s="49">
        <f t="shared" si="11"/>
        <v>5</v>
      </c>
      <c r="AG17" s="49">
        <f t="shared" si="12"/>
        <v>52.2</v>
      </c>
      <c r="AI17" s="61" t="s">
        <v>71</v>
      </c>
      <c r="AJ17" s="73" t="s">
        <v>80</v>
      </c>
      <c r="AK17" s="49">
        <v>53.3</v>
      </c>
      <c r="AL17" s="49">
        <v>12</v>
      </c>
      <c r="AM17" s="49">
        <v>32.9</v>
      </c>
      <c r="AN17" s="49">
        <v>19.7</v>
      </c>
      <c r="AO17" s="49">
        <v>5</v>
      </c>
      <c r="AP17" s="49">
        <v>52.6</v>
      </c>
    </row>
    <row r="18" spans="1:42" ht="15.75" x14ac:dyDescent="0.25">
      <c r="A18" s="76">
        <v>13</v>
      </c>
      <c r="B18" s="77" t="s">
        <v>59</v>
      </c>
      <c r="C18" s="77" t="s">
        <v>74</v>
      </c>
      <c r="D18" s="78">
        <v>589</v>
      </c>
      <c r="E18" s="78">
        <v>15</v>
      </c>
      <c r="F18" s="77">
        <v>622</v>
      </c>
      <c r="G18" s="79">
        <v>12.2</v>
      </c>
      <c r="H18" s="79">
        <v>58.3</v>
      </c>
      <c r="I18" s="80">
        <v>200902010157</v>
      </c>
      <c r="J18" s="81">
        <v>12.2</v>
      </c>
      <c r="K18" s="81">
        <v>33.200000000000003</v>
      </c>
      <c r="L18" s="81">
        <v>18.8</v>
      </c>
      <c r="M18" s="81">
        <v>5.0999999999999996</v>
      </c>
      <c r="N18" s="72">
        <f t="shared" si="3"/>
        <v>52</v>
      </c>
      <c r="P18" s="61"/>
      <c r="R18" s="66">
        <f t="shared" si="4"/>
        <v>589</v>
      </c>
      <c r="S18" s="66">
        <f t="shared" si="5"/>
        <v>622</v>
      </c>
      <c r="T18" s="15"/>
      <c r="U18" s="14">
        <f>(($S18/60)*(1-0.01149*($W18-13)))/($R18*($T$2)/43560)</f>
        <v>51.581533652971146</v>
      </c>
      <c r="V18" s="14">
        <f>-(0.6*$T$16)-(0.4*$T$21)+($T$30)+U18</f>
        <v>50.144590594408605</v>
      </c>
      <c r="W18" s="14">
        <f t="shared" si="6"/>
        <v>12.2</v>
      </c>
      <c r="Z18" s="61" t="str">
        <f t="shared" si="8"/>
        <v>Dyna Gro</v>
      </c>
      <c r="AA18" s="73" t="str">
        <f t="shared" si="9"/>
        <v>36K26</v>
      </c>
      <c r="AB18" s="49">
        <f t="shared" si="7"/>
        <v>50.1</v>
      </c>
      <c r="AC18" s="49">
        <f t="shared" si="0"/>
        <v>12.2</v>
      </c>
      <c r="AD18" s="49">
        <f t="shared" si="1"/>
        <v>33.200000000000003</v>
      </c>
      <c r="AE18" s="49">
        <f t="shared" si="10"/>
        <v>18.8</v>
      </c>
      <c r="AF18" s="49">
        <f t="shared" si="11"/>
        <v>5.0999999999999996</v>
      </c>
      <c r="AG18" s="49">
        <f t="shared" si="12"/>
        <v>52</v>
      </c>
      <c r="AI18" s="61" t="s">
        <v>71</v>
      </c>
      <c r="AJ18" s="73" t="s">
        <v>79</v>
      </c>
      <c r="AK18" s="49">
        <v>54.8</v>
      </c>
      <c r="AL18" s="49">
        <v>12</v>
      </c>
      <c r="AM18" s="49">
        <v>33.1</v>
      </c>
      <c r="AN18" s="49">
        <v>19.399999999999999</v>
      </c>
      <c r="AO18" s="49">
        <v>5</v>
      </c>
      <c r="AP18" s="49">
        <v>52.5</v>
      </c>
    </row>
    <row r="19" spans="1:42" ht="15.75" x14ac:dyDescent="0.25">
      <c r="A19" s="76">
        <v>14</v>
      </c>
      <c r="B19" s="77" t="s">
        <v>61</v>
      </c>
      <c r="C19" s="77" t="s">
        <v>75</v>
      </c>
      <c r="D19" s="78">
        <v>589</v>
      </c>
      <c r="E19" s="78">
        <v>15</v>
      </c>
      <c r="F19" s="77">
        <v>658</v>
      </c>
      <c r="G19" s="79">
        <v>11.7</v>
      </c>
      <c r="H19" s="79">
        <v>58.2</v>
      </c>
      <c r="I19" s="80">
        <v>200902010158</v>
      </c>
      <c r="J19" s="81">
        <v>11.5</v>
      </c>
      <c r="K19" s="81">
        <v>32.799999999999997</v>
      </c>
      <c r="L19" s="81">
        <v>19.3</v>
      </c>
      <c r="M19" s="81">
        <v>5</v>
      </c>
      <c r="N19" s="72">
        <f t="shared" si="3"/>
        <v>52.099999999999994</v>
      </c>
      <c r="P19" s="61"/>
      <c r="R19" s="66">
        <f t="shared" si="4"/>
        <v>589</v>
      </c>
      <c r="S19" s="66">
        <f t="shared" si="5"/>
        <v>658</v>
      </c>
      <c r="T19" s="16"/>
      <c r="U19" s="14">
        <f>(($S19/60)*(1-0.01149*($W19-13)))/($R19*($T$2)/43560)</f>
        <v>54.877591895415954</v>
      </c>
      <c r="V19" s="14">
        <f>-(0.4*$T$16)-(0.6*$T$21)+($T$30)+U19</f>
        <v>53.26601775827956</v>
      </c>
      <c r="W19" s="14">
        <f t="shared" si="6"/>
        <v>11.7</v>
      </c>
      <c r="Z19" s="61" t="str">
        <f t="shared" si="8"/>
        <v>Pioneer</v>
      </c>
      <c r="AA19" s="73" t="str">
        <f t="shared" si="9"/>
        <v>92M53</v>
      </c>
      <c r="AB19" s="49">
        <f t="shared" si="7"/>
        <v>53.3</v>
      </c>
      <c r="AC19" s="49">
        <f t="shared" si="0"/>
        <v>11.7</v>
      </c>
      <c r="AD19" s="49">
        <f t="shared" si="1"/>
        <v>32.799999999999997</v>
      </c>
      <c r="AE19" s="49">
        <f t="shared" si="10"/>
        <v>19.3</v>
      </c>
      <c r="AF19" s="49">
        <f t="shared" si="11"/>
        <v>5</v>
      </c>
      <c r="AG19" s="49">
        <f t="shared" si="12"/>
        <v>52.1</v>
      </c>
      <c r="AI19" s="61" t="s">
        <v>63</v>
      </c>
      <c r="AJ19" s="73" t="s">
        <v>76</v>
      </c>
      <c r="AK19" s="49">
        <v>52</v>
      </c>
      <c r="AL19" s="49">
        <v>11.9</v>
      </c>
      <c r="AM19" s="49">
        <v>32.799999999999997</v>
      </c>
      <c r="AN19" s="49">
        <v>19.5</v>
      </c>
      <c r="AO19" s="49">
        <v>5</v>
      </c>
      <c r="AP19" s="49">
        <v>52.3</v>
      </c>
    </row>
    <row r="20" spans="1:42" ht="15.75" x14ac:dyDescent="0.25">
      <c r="A20" s="76">
        <v>15</v>
      </c>
      <c r="B20" s="77" t="s">
        <v>63</v>
      </c>
      <c r="C20" s="77" t="s">
        <v>76</v>
      </c>
      <c r="D20" s="78">
        <v>589</v>
      </c>
      <c r="E20" s="78">
        <v>15</v>
      </c>
      <c r="F20" s="77">
        <v>646</v>
      </c>
      <c r="G20" s="79">
        <v>11.9</v>
      </c>
      <c r="H20" s="79">
        <v>58.1</v>
      </c>
      <c r="I20" s="80">
        <v>200902010159</v>
      </c>
      <c r="J20" s="81">
        <v>11.6</v>
      </c>
      <c r="K20" s="81">
        <v>32.799999999999997</v>
      </c>
      <c r="L20" s="81">
        <v>19.5</v>
      </c>
      <c r="M20" s="81">
        <v>5</v>
      </c>
      <c r="N20" s="72">
        <f t="shared" si="3"/>
        <v>52.3</v>
      </c>
      <c r="P20" s="61"/>
      <c r="R20" s="66">
        <f t="shared" si="4"/>
        <v>589</v>
      </c>
      <c r="S20" s="66">
        <f t="shared" si="5"/>
        <v>646</v>
      </c>
      <c r="T20" s="16"/>
      <c r="U20" s="14">
        <f>(($S20/60)*(1-0.01149*($W20-13)))/($R20*($T$2)/43560)</f>
        <v>53.75479801290323</v>
      </c>
      <c r="V20" s="14">
        <f>-(0.2*$T$16)-(0.8*$T$21)+($T$30)+U20</f>
        <v>51.968592797192969</v>
      </c>
      <c r="W20" s="14">
        <f t="shared" si="6"/>
        <v>11.9</v>
      </c>
      <c r="Z20" s="61" t="str">
        <f t="shared" si="8"/>
        <v>NC+</v>
      </c>
      <c r="AA20" s="73" t="str">
        <f t="shared" si="9"/>
        <v>2A15RR</v>
      </c>
      <c r="AB20" s="49">
        <f t="shared" si="7"/>
        <v>52</v>
      </c>
      <c r="AC20" s="49">
        <f t="shared" si="0"/>
        <v>11.9</v>
      </c>
      <c r="AD20" s="49">
        <f t="shared" si="1"/>
        <v>32.799999999999997</v>
      </c>
      <c r="AE20" s="49">
        <f t="shared" si="10"/>
        <v>19.5</v>
      </c>
      <c r="AF20" s="49">
        <f t="shared" si="11"/>
        <v>5</v>
      </c>
      <c r="AG20" s="49">
        <f t="shared" si="12"/>
        <v>52.3</v>
      </c>
      <c r="AI20" s="61" t="s">
        <v>63</v>
      </c>
      <c r="AJ20" s="73" t="s">
        <v>64</v>
      </c>
      <c r="AK20" s="49">
        <v>57.1</v>
      </c>
      <c r="AL20" s="49">
        <v>11.5</v>
      </c>
      <c r="AM20" s="49">
        <v>33</v>
      </c>
      <c r="AN20" s="49">
        <v>19.3</v>
      </c>
      <c r="AO20" s="49">
        <v>5</v>
      </c>
      <c r="AP20" s="49">
        <v>52.3</v>
      </c>
    </row>
    <row r="21" spans="1:42" ht="15.75" x14ac:dyDescent="0.25">
      <c r="A21" s="76">
        <v>16</v>
      </c>
      <c r="B21" s="77" t="s">
        <v>55</v>
      </c>
      <c r="C21" s="77" t="s">
        <v>56</v>
      </c>
      <c r="D21" s="78">
        <v>589</v>
      </c>
      <c r="E21" s="78">
        <v>15</v>
      </c>
      <c r="F21" s="77">
        <v>676</v>
      </c>
      <c r="G21" s="79">
        <v>11.9</v>
      </c>
      <c r="H21" s="79">
        <v>58</v>
      </c>
      <c r="I21" s="80">
        <v>200902010160</v>
      </c>
      <c r="J21" s="81">
        <v>11.7</v>
      </c>
      <c r="K21" s="81">
        <v>32.799999999999997</v>
      </c>
      <c r="L21" s="81">
        <v>19.399999999999999</v>
      </c>
      <c r="M21" s="81">
        <v>5</v>
      </c>
      <c r="N21" s="72">
        <f t="shared" si="3"/>
        <v>52.199999999999996</v>
      </c>
      <c r="P21" s="61"/>
      <c r="R21" s="66">
        <f t="shared" si="4"/>
        <v>589</v>
      </c>
      <c r="S21" s="66">
        <f t="shared" si="5"/>
        <v>676</v>
      </c>
      <c r="T21" s="14">
        <f>(($S21/60)*(1-0.01149*($W21-13)))/($R$6*($T$2)/43560)</f>
        <v>56.251150861799665</v>
      </c>
      <c r="U21" s="15"/>
      <c r="V21" s="15"/>
      <c r="W21" s="14">
        <f t="shared" si="6"/>
        <v>11.9</v>
      </c>
      <c r="Z21" s="61" t="str">
        <f t="shared" si="8"/>
        <v>Check</v>
      </c>
      <c r="AA21" s="73" t="str">
        <f t="shared" si="9"/>
        <v>RC2257</v>
      </c>
      <c r="AB21" s="49"/>
      <c r="AC21" s="49">
        <f t="shared" si="0"/>
        <v>11.9</v>
      </c>
      <c r="AD21" s="49">
        <f t="shared" si="1"/>
        <v>32.799999999999997</v>
      </c>
      <c r="AE21" s="49">
        <f t="shared" si="10"/>
        <v>19.399999999999999</v>
      </c>
      <c r="AF21" s="49">
        <f t="shared" si="11"/>
        <v>5</v>
      </c>
      <c r="AG21" s="49">
        <f t="shared" si="12"/>
        <v>52.2</v>
      </c>
      <c r="AI21" s="61" t="s">
        <v>61</v>
      </c>
      <c r="AJ21" s="73" t="s">
        <v>75</v>
      </c>
      <c r="AK21" s="49">
        <v>53.3</v>
      </c>
      <c r="AL21" s="49">
        <v>11.7</v>
      </c>
      <c r="AM21" s="49">
        <v>32.799999999999997</v>
      </c>
      <c r="AN21" s="49">
        <v>19.3</v>
      </c>
      <c r="AO21" s="49">
        <v>5</v>
      </c>
      <c r="AP21" s="49">
        <v>52.1</v>
      </c>
    </row>
    <row r="22" spans="1:42" ht="15.75" x14ac:dyDescent="0.25">
      <c r="A22" s="76">
        <v>17</v>
      </c>
      <c r="B22" s="77" t="s">
        <v>65</v>
      </c>
      <c r="C22" s="77" t="s">
        <v>56</v>
      </c>
      <c r="D22" s="78">
        <v>589</v>
      </c>
      <c r="E22" s="78">
        <v>15</v>
      </c>
      <c r="F22" s="77">
        <v>664</v>
      </c>
      <c r="G22" s="79">
        <v>12</v>
      </c>
      <c r="H22" s="79">
        <v>58.3</v>
      </c>
      <c r="I22" s="80">
        <v>200902010161</v>
      </c>
      <c r="J22" s="81">
        <v>11.6</v>
      </c>
      <c r="K22" s="81">
        <v>33.5</v>
      </c>
      <c r="L22" s="81">
        <v>19.100000000000001</v>
      </c>
      <c r="M22" s="81">
        <v>5</v>
      </c>
      <c r="N22" s="72">
        <f t="shared" si="3"/>
        <v>52.6</v>
      </c>
      <c r="P22" s="61"/>
      <c r="R22" s="66">
        <f t="shared" si="4"/>
        <v>589</v>
      </c>
      <c r="S22" s="66">
        <f t="shared" si="5"/>
        <v>664</v>
      </c>
      <c r="T22" s="15"/>
      <c r="U22" s="14">
        <f>(($S22/60)*(1-0.01149*($W22-13)))/($R22*($T$2)/43560)</f>
        <v>55.189916848896431</v>
      </c>
      <c r="V22" s="14">
        <f>-(0.8*$T$21)-(0.2*$T$26)+($T$30)+U22</f>
        <v>53.075611040724375</v>
      </c>
      <c r="W22" s="14">
        <f t="shared" si="6"/>
        <v>12</v>
      </c>
      <c r="Z22" s="61" t="str">
        <f t="shared" si="8"/>
        <v>Croplan</v>
      </c>
      <c r="AA22" s="73" t="str">
        <f t="shared" si="9"/>
        <v>RC2257</v>
      </c>
      <c r="AB22" s="49">
        <f t="shared" si="7"/>
        <v>53.1</v>
      </c>
      <c r="AC22" s="49">
        <f t="shared" si="0"/>
        <v>12</v>
      </c>
      <c r="AD22" s="49">
        <f t="shared" si="1"/>
        <v>33.5</v>
      </c>
      <c r="AE22" s="49">
        <f t="shared" si="10"/>
        <v>19.100000000000001</v>
      </c>
      <c r="AF22" s="49">
        <f t="shared" si="11"/>
        <v>5</v>
      </c>
      <c r="AG22" s="49">
        <f t="shared" si="12"/>
        <v>52.6</v>
      </c>
      <c r="AI22" s="61" t="s">
        <v>61</v>
      </c>
      <c r="AJ22" s="73" t="s">
        <v>62</v>
      </c>
      <c r="AK22" s="49">
        <v>59.5</v>
      </c>
      <c r="AL22" s="49">
        <v>11.7</v>
      </c>
      <c r="AM22" s="49">
        <v>33.700000000000003</v>
      </c>
      <c r="AN22" s="49">
        <v>19.100000000000001</v>
      </c>
      <c r="AO22" s="49">
        <v>5</v>
      </c>
      <c r="AP22" s="49">
        <v>52.8</v>
      </c>
    </row>
    <row r="23" spans="1:42" ht="15.75" x14ac:dyDescent="0.25">
      <c r="A23" s="76">
        <v>18</v>
      </c>
      <c r="B23" s="77" t="s">
        <v>67</v>
      </c>
      <c r="C23" s="77" t="s">
        <v>77</v>
      </c>
      <c r="D23" s="78">
        <v>589</v>
      </c>
      <c r="E23" s="78">
        <v>15</v>
      </c>
      <c r="F23" s="77">
        <v>652</v>
      </c>
      <c r="G23" s="79">
        <v>11.6</v>
      </c>
      <c r="H23" s="79">
        <v>58.1</v>
      </c>
      <c r="I23" s="80">
        <v>200902010162</v>
      </c>
      <c r="J23" s="81">
        <v>11.4</v>
      </c>
      <c r="K23" s="81">
        <v>34.9</v>
      </c>
      <c r="L23" s="81">
        <v>18.5</v>
      </c>
      <c r="M23" s="81">
        <v>4.9000000000000004</v>
      </c>
      <c r="N23" s="72">
        <f t="shared" si="3"/>
        <v>53.4</v>
      </c>
      <c r="P23" s="61"/>
      <c r="R23" s="66">
        <f t="shared" si="4"/>
        <v>589</v>
      </c>
      <c r="S23" s="66">
        <f t="shared" si="5"/>
        <v>652</v>
      </c>
      <c r="T23" s="15"/>
      <c r="U23" s="14">
        <f>(($S23/60)*(1-0.01149*($W23-13)))/($R23*($T$2)/43560)</f>
        <v>54.438748191511038</v>
      </c>
      <c r="V23" s="14">
        <f>-(0.6*$T$21)-(0.4*$T$26)+($T$30)+U23</f>
        <v>52.170972869451042</v>
      </c>
      <c r="W23" s="14">
        <f t="shared" si="6"/>
        <v>11.6</v>
      </c>
      <c r="Z23" s="61" t="str">
        <f t="shared" si="8"/>
        <v>LG</v>
      </c>
      <c r="AA23" s="73" t="str">
        <f t="shared" si="9"/>
        <v>C1910R2</v>
      </c>
      <c r="AB23" s="49">
        <f t="shared" si="7"/>
        <v>52.2</v>
      </c>
      <c r="AC23" s="49">
        <f t="shared" si="0"/>
        <v>11.6</v>
      </c>
      <c r="AD23" s="49">
        <f t="shared" si="1"/>
        <v>34.9</v>
      </c>
      <c r="AE23" s="49">
        <f t="shared" si="10"/>
        <v>18.5</v>
      </c>
      <c r="AF23" s="49">
        <f t="shared" si="11"/>
        <v>4.9000000000000004</v>
      </c>
      <c r="AG23" s="49">
        <f t="shared" si="12"/>
        <v>53.4</v>
      </c>
      <c r="AI23" s="61" t="s">
        <v>55</v>
      </c>
      <c r="AJ23" s="73" t="s">
        <v>56</v>
      </c>
      <c r="AK23" s="49"/>
      <c r="AL23" s="49">
        <v>11.5</v>
      </c>
      <c r="AM23" s="49">
        <v>33.4</v>
      </c>
      <c r="AN23" s="49">
        <v>19</v>
      </c>
      <c r="AO23" s="49">
        <v>5</v>
      </c>
      <c r="AP23" s="49">
        <v>52.4</v>
      </c>
    </row>
    <row r="24" spans="1:42" ht="15.75" x14ac:dyDescent="0.25">
      <c r="A24" s="76">
        <v>19</v>
      </c>
      <c r="B24" s="77" t="s">
        <v>69</v>
      </c>
      <c r="C24" s="77" t="s">
        <v>78</v>
      </c>
      <c r="D24" s="78">
        <v>589</v>
      </c>
      <c r="E24" s="78">
        <v>15</v>
      </c>
      <c r="F24" s="77">
        <v>664</v>
      </c>
      <c r="G24" s="79">
        <v>12.1</v>
      </c>
      <c r="H24" s="79">
        <v>58.1</v>
      </c>
      <c r="I24" s="80">
        <v>200902010163</v>
      </c>
      <c r="J24" s="81">
        <v>11.7</v>
      </c>
      <c r="K24" s="81">
        <v>32.799999999999997</v>
      </c>
      <c r="L24" s="81">
        <v>19.7</v>
      </c>
      <c r="M24" s="81">
        <v>5</v>
      </c>
      <c r="N24" s="72">
        <f t="shared" si="3"/>
        <v>52.5</v>
      </c>
      <c r="P24" s="61"/>
      <c r="R24" s="66">
        <f t="shared" si="4"/>
        <v>589</v>
      </c>
      <c r="S24" s="66">
        <f t="shared" si="5"/>
        <v>664</v>
      </c>
      <c r="T24" s="16"/>
      <c r="U24" s="14">
        <f>(($S24/60)*(1-0.01149*($W24-13)))/($R24*($T$2)/43560)</f>
        <v>55.127223975551779</v>
      </c>
      <c r="V24" s="14">
        <f>-(0.4*$T$21)-(0.6*$T$26)+($T$30)+U24</f>
        <v>52.705979139603841</v>
      </c>
      <c r="W24" s="14">
        <f t="shared" si="6"/>
        <v>12.1</v>
      </c>
      <c r="Z24" s="61" t="str">
        <f t="shared" si="8"/>
        <v>Crows</v>
      </c>
      <c r="AA24" s="73" t="str">
        <f t="shared" si="9"/>
        <v>C2115R</v>
      </c>
      <c r="AB24" s="49">
        <f t="shared" si="7"/>
        <v>52.7</v>
      </c>
      <c r="AC24" s="49">
        <f t="shared" si="0"/>
        <v>12.1</v>
      </c>
      <c r="AD24" s="49">
        <f t="shared" si="1"/>
        <v>32.799999999999997</v>
      </c>
      <c r="AE24" s="49">
        <f t="shared" si="10"/>
        <v>19.7</v>
      </c>
      <c r="AF24" s="49">
        <f t="shared" si="11"/>
        <v>5</v>
      </c>
      <c r="AG24" s="49">
        <f t="shared" si="12"/>
        <v>52.5</v>
      </c>
      <c r="AI24" s="61" t="s">
        <v>55</v>
      </c>
      <c r="AJ24" s="73" t="s">
        <v>56</v>
      </c>
      <c r="AK24" s="49"/>
      <c r="AL24" s="49">
        <v>11.4</v>
      </c>
      <c r="AM24" s="49">
        <v>33.5</v>
      </c>
      <c r="AN24" s="49">
        <v>19.600000000000001</v>
      </c>
      <c r="AO24" s="49">
        <v>4.9000000000000004</v>
      </c>
      <c r="AP24" s="49">
        <v>53.1</v>
      </c>
    </row>
    <row r="25" spans="1:42" ht="15.75" x14ac:dyDescent="0.25">
      <c r="A25" s="76">
        <v>20</v>
      </c>
      <c r="B25" s="77" t="s">
        <v>71</v>
      </c>
      <c r="C25" s="77" t="s">
        <v>79</v>
      </c>
      <c r="D25" s="78">
        <v>589</v>
      </c>
      <c r="E25" s="78">
        <v>15</v>
      </c>
      <c r="F25" s="77">
        <v>690</v>
      </c>
      <c r="G25" s="79">
        <v>12</v>
      </c>
      <c r="H25" s="79">
        <v>58.2</v>
      </c>
      <c r="I25" s="80">
        <v>200902010164</v>
      </c>
      <c r="J25" s="81">
        <v>11.7</v>
      </c>
      <c r="K25" s="81">
        <v>33.1</v>
      </c>
      <c r="L25" s="81">
        <v>19.399999999999999</v>
      </c>
      <c r="M25" s="81">
        <v>5</v>
      </c>
      <c r="N25" s="72">
        <f t="shared" si="3"/>
        <v>52.5</v>
      </c>
      <c r="P25" s="61"/>
      <c r="R25" s="66">
        <f t="shared" si="4"/>
        <v>589</v>
      </c>
      <c r="S25" s="66">
        <f t="shared" si="5"/>
        <v>690</v>
      </c>
      <c r="T25" s="16"/>
      <c r="U25" s="14">
        <f>(($S25/60)*(1-0.01149*($W25-13)))/($R25*($T$2)/43560)</f>
        <v>57.350967809847198</v>
      </c>
      <c r="V25" s="14">
        <f>-(0.2*$T$21)-(0.8*$T$26)+($T$30)+U25</f>
        <v>54.776253460011311</v>
      </c>
      <c r="W25" s="14">
        <f t="shared" si="6"/>
        <v>12</v>
      </c>
      <c r="Z25" s="61" t="str">
        <f t="shared" si="8"/>
        <v>Midwest</v>
      </c>
      <c r="AA25" s="73" t="str">
        <f t="shared" si="9"/>
        <v>GR2233</v>
      </c>
      <c r="AB25" s="49">
        <f t="shared" si="7"/>
        <v>54.8</v>
      </c>
      <c r="AC25" s="49">
        <f t="shared" si="0"/>
        <v>12</v>
      </c>
      <c r="AD25" s="49">
        <f t="shared" si="1"/>
        <v>33.1</v>
      </c>
      <c r="AE25" s="49">
        <f t="shared" si="10"/>
        <v>19.399999999999999</v>
      </c>
      <c r="AF25" s="49">
        <f t="shared" si="11"/>
        <v>5</v>
      </c>
      <c r="AG25" s="49">
        <f t="shared" si="12"/>
        <v>52.5</v>
      </c>
      <c r="AI25" s="61" t="s">
        <v>55</v>
      </c>
      <c r="AJ25" s="73" t="s">
        <v>56</v>
      </c>
      <c r="AK25" s="49"/>
      <c r="AL25" s="49">
        <v>11.7</v>
      </c>
      <c r="AM25" s="49">
        <v>33</v>
      </c>
      <c r="AN25" s="49">
        <v>19.399999999999999</v>
      </c>
      <c r="AO25" s="49">
        <v>5</v>
      </c>
      <c r="AP25" s="49">
        <v>52.4</v>
      </c>
    </row>
    <row r="26" spans="1:42" ht="15.75" x14ac:dyDescent="0.25">
      <c r="A26" s="76">
        <v>21</v>
      </c>
      <c r="B26" s="77" t="s">
        <v>55</v>
      </c>
      <c r="C26" s="77" t="s">
        <v>56</v>
      </c>
      <c r="D26" s="78">
        <v>589</v>
      </c>
      <c r="E26" s="78">
        <v>15</v>
      </c>
      <c r="F26" s="77">
        <v>686</v>
      </c>
      <c r="G26" s="79">
        <v>12</v>
      </c>
      <c r="H26" s="79">
        <v>57.7</v>
      </c>
      <c r="I26" s="80">
        <v>200902010165</v>
      </c>
      <c r="J26" s="81">
        <v>11.7</v>
      </c>
      <c r="K26" s="81">
        <v>33</v>
      </c>
      <c r="L26" s="81">
        <v>19.600000000000001</v>
      </c>
      <c r="M26" s="81">
        <v>5</v>
      </c>
      <c r="N26" s="72">
        <f t="shared" si="3"/>
        <v>52.6</v>
      </c>
      <c r="P26" s="61"/>
      <c r="R26" s="66">
        <f t="shared" si="4"/>
        <v>589</v>
      </c>
      <c r="S26" s="66">
        <f t="shared" si="5"/>
        <v>686</v>
      </c>
      <c r="T26" s="14">
        <f>(($S26/60)*(1-0.01149*($W26-13)))/($R$6*($T$2)/43560)</f>
        <v>57.018498431239387</v>
      </c>
      <c r="U26" s="15"/>
      <c r="V26" s="15"/>
      <c r="W26" s="14">
        <f t="shared" si="6"/>
        <v>12</v>
      </c>
      <c r="Z26" s="61" t="str">
        <f t="shared" si="8"/>
        <v>Check</v>
      </c>
      <c r="AA26" s="73" t="str">
        <f t="shared" si="9"/>
        <v>RC2257</v>
      </c>
      <c r="AB26" s="49"/>
      <c r="AC26" s="49">
        <f t="shared" si="0"/>
        <v>12</v>
      </c>
      <c r="AD26" s="49">
        <f t="shared" si="1"/>
        <v>33</v>
      </c>
      <c r="AE26" s="49">
        <f t="shared" si="10"/>
        <v>19.600000000000001</v>
      </c>
      <c r="AF26" s="49">
        <f t="shared" si="11"/>
        <v>5</v>
      </c>
      <c r="AG26" s="49">
        <f t="shared" si="12"/>
        <v>52.6</v>
      </c>
      <c r="AI26" s="61" t="s">
        <v>55</v>
      </c>
      <c r="AJ26" s="73" t="s">
        <v>56</v>
      </c>
      <c r="AK26" s="49"/>
      <c r="AL26" s="49">
        <v>11.9</v>
      </c>
      <c r="AM26" s="49">
        <v>32.799999999999997</v>
      </c>
      <c r="AN26" s="49">
        <v>19.399999999999999</v>
      </c>
      <c r="AO26" s="49">
        <v>5</v>
      </c>
      <c r="AP26" s="49">
        <v>52.2</v>
      </c>
    </row>
    <row r="27" spans="1:42" ht="15.75" x14ac:dyDescent="0.25">
      <c r="A27" s="76">
        <v>22</v>
      </c>
      <c r="B27" s="77" t="s">
        <v>71</v>
      </c>
      <c r="C27" s="77" t="s">
        <v>80</v>
      </c>
      <c r="D27" s="78">
        <v>589</v>
      </c>
      <c r="E27" s="78">
        <v>15</v>
      </c>
      <c r="F27" s="77">
        <v>670</v>
      </c>
      <c r="G27" s="79">
        <v>12</v>
      </c>
      <c r="H27" s="79">
        <v>58</v>
      </c>
      <c r="I27" s="80">
        <v>200902010166</v>
      </c>
      <c r="J27" s="81">
        <v>11.8</v>
      </c>
      <c r="K27" s="81">
        <v>32.9</v>
      </c>
      <c r="L27" s="81">
        <v>19.7</v>
      </c>
      <c r="M27" s="81">
        <v>5</v>
      </c>
      <c r="N27" s="72">
        <f t="shared" si="3"/>
        <v>52.599999999999994</v>
      </c>
      <c r="P27" s="61"/>
      <c r="R27" s="66">
        <f t="shared" si="4"/>
        <v>589</v>
      </c>
      <c r="S27" s="66">
        <f t="shared" si="5"/>
        <v>670</v>
      </c>
      <c r="T27" s="15"/>
      <c r="U27" s="14">
        <f>(($S27/60)*(1-0.01149*($W27-13)))/($R27*($T$2)/43560)</f>
        <v>55.688620916808141</v>
      </c>
      <c r="V27" s="14">
        <f>-(0.8*$T$26)-(0.2*T28)+($T$30)+U27</f>
        <v>53.251716306055449</v>
      </c>
      <c r="W27" s="14">
        <f t="shared" si="6"/>
        <v>12</v>
      </c>
      <c r="Z27" s="61" t="str">
        <f t="shared" si="8"/>
        <v>Midwest</v>
      </c>
      <c r="AA27" s="73" t="str">
        <f t="shared" si="9"/>
        <v>GR2131</v>
      </c>
      <c r="AB27" s="49">
        <f t="shared" si="7"/>
        <v>53.3</v>
      </c>
      <c r="AC27" s="49">
        <f t="shared" si="0"/>
        <v>12</v>
      </c>
      <c r="AD27" s="49">
        <f t="shared" si="1"/>
        <v>32.9</v>
      </c>
      <c r="AE27" s="49">
        <f t="shared" si="10"/>
        <v>19.7</v>
      </c>
      <c r="AF27" s="49">
        <f t="shared" si="11"/>
        <v>5</v>
      </c>
      <c r="AG27" s="49">
        <f t="shared" si="12"/>
        <v>52.6</v>
      </c>
      <c r="AI27" s="61" t="s">
        <v>55</v>
      </c>
      <c r="AJ27" s="73" t="s">
        <v>56</v>
      </c>
      <c r="AK27" s="49"/>
      <c r="AL27" s="49">
        <v>12</v>
      </c>
      <c r="AM27" s="49">
        <v>33</v>
      </c>
      <c r="AN27" s="49">
        <v>19.600000000000001</v>
      </c>
      <c r="AO27" s="49">
        <v>5</v>
      </c>
      <c r="AP27" s="49">
        <v>52.6</v>
      </c>
    </row>
    <row r="28" spans="1:42" ht="15.75" x14ac:dyDescent="0.25">
      <c r="A28" s="76">
        <v>23</v>
      </c>
      <c r="B28" s="77" t="s">
        <v>55</v>
      </c>
      <c r="C28" s="77" t="s">
        <v>56</v>
      </c>
      <c r="D28" s="78">
        <v>589</v>
      </c>
      <c r="E28" s="78">
        <v>15</v>
      </c>
      <c r="F28" s="77">
        <v>670</v>
      </c>
      <c r="G28" s="79">
        <v>12.2</v>
      </c>
      <c r="H28" s="79">
        <v>57.9</v>
      </c>
      <c r="I28" s="80">
        <v>200902010167</v>
      </c>
      <c r="J28" s="81">
        <v>11.9</v>
      </c>
      <c r="K28" s="81">
        <v>33.1</v>
      </c>
      <c r="L28" s="81">
        <v>19.5</v>
      </c>
      <c r="M28" s="81">
        <v>5</v>
      </c>
      <c r="N28" s="72">
        <f t="shared" si="3"/>
        <v>52.6</v>
      </c>
      <c r="P28" s="61"/>
      <c r="R28" s="66">
        <f t="shared" si="4"/>
        <v>589</v>
      </c>
      <c r="S28" s="66">
        <f t="shared" si="5"/>
        <v>670</v>
      </c>
      <c r="T28" s="14">
        <f>(($S28/60)*(1-0.01149*($W28-13)))/($R$6*($T$2)/43560)</f>
        <v>55.562102166383703</v>
      </c>
      <c r="U28" s="16"/>
      <c r="V28" s="16"/>
      <c r="W28" s="14">
        <f t="shared" si="6"/>
        <v>12.2</v>
      </c>
      <c r="Z28" s="61" t="str">
        <f t="shared" si="8"/>
        <v>Check</v>
      </c>
      <c r="AA28" s="73" t="str">
        <f t="shared" si="9"/>
        <v>RC2257</v>
      </c>
      <c r="AB28" s="49"/>
      <c r="AC28" s="49">
        <f t="shared" si="0"/>
        <v>12.2</v>
      </c>
      <c r="AD28" s="49">
        <f t="shared" si="1"/>
        <v>33.1</v>
      </c>
      <c r="AE28" s="49">
        <f t="shared" si="10"/>
        <v>19.5</v>
      </c>
      <c r="AF28" s="49">
        <f t="shared" si="11"/>
        <v>5</v>
      </c>
      <c r="AG28" s="49">
        <f t="shared" si="12"/>
        <v>52.6</v>
      </c>
      <c r="AI28" s="61" t="s">
        <v>55</v>
      </c>
      <c r="AJ28" s="73" t="s">
        <v>56</v>
      </c>
      <c r="AK28" s="49"/>
      <c r="AL28" s="49">
        <v>12.2</v>
      </c>
      <c r="AM28" s="49">
        <v>33.1</v>
      </c>
      <c r="AN28" s="49">
        <v>19.5</v>
      </c>
      <c r="AO28" s="49">
        <v>5</v>
      </c>
      <c r="AP28" s="49">
        <v>52.6</v>
      </c>
    </row>
    <row r="29" spans="1:42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R29" s="71"/>
      <c r="S29" s="13"/>
      <c r="T29" s="69"/>
      <c r="U29" s="70"/>
      <c r="V29" s="70"/>
      <c r="W29" s="12"/>
      <c r="Z29" s="61"/>
      <c r="AA29" s="61"/>
      <c r="AB29" s="49"/>
      <c r="AC29" s="49"/>
      <c r="AD29" s="49"/>
      <c r="AE29" s="49"/>
      <c r="AF29" s="49"/>
      <c r="AG29" s="49"/>
    </row>
    <row r="30" spans="1:42" ht="15" x14ac:dyDescent="0.25">
      <c r="R30" s="86" t="s">
        <v>1</v>
      </c>
      <c r="S30" s="86"/>
      <c r="T30" s="10">
        <f>AVERAGE(T6:T28)</f>
        <v>54.290314567515559</v>
      </c>
      <c r="U30" s="10">
        <f>AVERAGE(U6:U28)</f>
        <v>54.230591986976954</v>
      </c>
      <c r="V30" s="10">
        <f>AVERAGE(V6:V28)</f>
        <v>54.574811913685537</v>
      </c>
      <c r="W30" s="10">
        <f>AVERAGE(W6:W28)</f>
        <v>11.730434782608697</v>
      </c>
      <c r="Z30" s="61"/>
      <c r="AA30" s="61"/>
      <c r="AB30" s="49"/>
      <c r="AC30" s="49"/>
      <c r="AD30" s="49"/>
      <c r="AE30" s="49"/>
      <c r="AF30" s="49"/>
      <c r="AG30" s="49"/>
    </row>
    <row r="31" spans="1:42" ht="15" x14ac:dyDescent="0.25">
      <c r="R31" s="86" t="s">
        <v>2</v>
      </c>
      <c r="S31" s="86"/>
      <c r="T31" s="10">
        <f>STDEV(T6:T28)</f>
        <v>3.1754786380065756</v>
      </c>
      <c r="U31" s="10">
        <f>STDEV(U6:U28)</f>
        <v>1.7599146453180103</v>
      </c>
      <c r="V31" s="10">
        <f>STDEV(V6:V28)</f>
        <v>2.7865326268826891</v>
      </c>
      <c r="W31" s="10">
        <f>STDEV(W6:W28)</f>
        <v>0.28513917273164502</v>
      </c>
      <c r="Z31" s="61"/>
      <c r="AA31" s="61"/>
      <c r="AB31" s="49"/>
      <c r="AC31" s="49"/>
      <c r="AD31" s="49"/>
      <c r="AE31" s="49"/>
      <c r="AF31" s="49"/>
      <c r="AG31" s="49"/>
    </row>
    <row r="32" spans="1:42" ht="15" x14ac:dyDescent="0.25">
      <c r="R32" s="86" t="s">
        <v>3</v>
      </c>
      <c r="S32" s="86"/>
      <c r="T32" s="10">
        <f>MAX(T6:T28)</f>
        <v>57.018498431239387</v>
      </c>
      <c r="U32" s="10">
        <f>MAX(U6:U28)</f>
        <v>57.350967809847198</v>
      </c>
      <c r="V32" s="10">
        <f>MAX(V6:V28)</f>
        <v>59.548402379264296</v>
      </c>
      <c r="W32" s="10">
        <f>MAX(W6:W28)</f>
        <v>12.2</v>
      </c>
      <c r="Z32" s="61"/>
      <c r="AA32" s="61"/>
      <c r="AB32" s="49"/>
      <c r="AC32" s="49"/>
      <c r="AD32" s="49"/>
      <c r="AE32" s="49"/>
      <c r="AF32" s="49"/>
      <c r="AG32" s="49"/>
    </row>
    <row r="33" spans="2:42" ht="15" x14ac:dyDescent="0.25">
      <c r="R33" s="86" t="s">
        <v>4</v>
      </c>
      <c r="S33" s="86"/>
      <c r="T33" s="10">
        <f>MIN(T6:T28)</f>
        <v>48.369263288285218</v>
      </c>
      <c r="U33" s="10">
        <f>MIN(U6:U28)</f>
        <v>51.581533652971146</v>
      </c>
      <c r="V33" s="10">
        <f>MIN(V6:V28)</f>
        <v>50.144590594408605</v>
      </c>
      <c r="W33" s="10">
        <f>MIN(W6:W28)</f>
        <v>11.2</v>
      </c>
      <c r="Z33" s="61"/>
      <c r="AA33" s="61"/>
      <c r="AB33" s="49"/>
      <c r="AC33" s="49"/>
      <c r="AD33" s="49"/>
      <c r="AE33" s="49"/>
      <c r="AF33" s="49"/>
      <c r="AG33" s="49"/>
    </row>
    <row r="34" spans="2:42" x14ac:dyDescent="0.2">
      <c r="B34" s="66" t="s">
        <v>8</v>
      </c>
      <c r="C34" s="66" t="s">
        <v>52</v>
      </c>
      <c r="D34" s="66"/>
      <c r="E34" s="66"/>
      <c r="F34" s="66"/>
      <c r="G34" s="66"/>
      <c r="H34" s="66"/>
      <c r="I34" s="66"/>
      <c r="J34" s="66"/>
      <c r="K34" s="66" t="s">
        <v>40</v>
      </c>
      <c r="L34" s="66" t="s">
        <v>45</v>
      </c>
      <c r="M34" s="66" t="s">
        <v>42</v>
      </c>
      <c r="N34" s="66" t="s">
        <v>43</v>
      </c>
      <c r="Z34" s="61" t="str">
        <f>B35</f>
        <v>Croplan</v>
      </c>
      <c r="AA34" s="61" t="str">
        <f>C35</f>
        <v>RC2257</v>
      </c>
      <c r="AB34" s="49">
        <f>ROUND(T36, 1)</f>
        <v>54.3</v>
      </c>
      <c r="AC34" s="49">
        <f>ROUND(W36, 1)</f>
        <v>11.8</v>
      </c>
      <c r="AD34" s="49">
        <f>ROUND(K35, 1)</f>
        <v>33.1</v>
      </c>
      <c r="AE34" s="49">
        <f>ROUND(L35, 1)</f>
        <v>19.399999999999999</v>
      </c>
      <c r="AF34" s="49">
        <f>ROUND(M35, 1)</f>
        <v>5</v>
      </c>
      <c r="AG34" s="49">
        <f>ROUND(N35, 1)</f>
        <v>52.6</v>
      </c>
    </row>
    <row r="35" spans="2:42" x14ac:dyDescent="0.2">
      <c r="B35" s="77" t="s">
        <v>65</v>
      </c>
      <c r="C35" s="77" t="s">
        <v>56</v>
      </c>
      <c r="K35" s="49">
        <f>AVERAGE(K6,K11,K16,K21,K26,K28)</f>
        <v>33.133333333333333</v>
      </c>
      <c r="L35" s="49">
        <f>AVERAGE(L6,L11,L16,L21,L26,L28)</f>
        <v>19.416666666666668</v>
      </c>
      <c r="M35" s="49">
        <f>AVERAGE(M6,M11,M16,M21,M26,M28)</f>
        <v>4.9833333333333334</v>
      </c>
      <c r="N35" s="49">
        <f>AVERAGE(N6,N11,N16,N21,N26,N28)</f>
        <v>52.550000000000004</v>
      </c>
      <c r="O35" s="66"/>
      <c r="P35" s="66"/>
      <c r="R35" s="66"/>
      <c r="S35" s="66"/>
      <c r="T35" s="66" t="s">
        <v>44</v>
      </c>
      <c r="U35" s="66"/>
      <c r="V35" s="66"/>
      <c r="W35" s="66" t="s">
        <v>53</v>
      </c>
      <c r="Z35" s="61"/>
      <c r="AA35" s="61"/>
      <c r="AB35" s="49"/>
      <c r="AC35" s="49"/>
      <c r="AD35" s="49"/>
      <c r="AE35" s="49"/>
      <c r="AF35" s="49"/>
      <c r="AG35" s="49"/>
    </row>
    <row r="36" spans="2:42" x14ac:dyDescent="0.2">
      <c r="T36" s="49">
        <f>AVERAGE(T6,T11,T16,T21,T26,T28)</f>
        <v>54.290314567515559</v>
      </c>
      <c r="U36" s="49"/>
      <c r="V36" s="49"/>
      <c r="W36" s="49">
        <f>AVERAGE(W6,W11,W16,W21,W26,W28)</f>
        <v>11.783333333333331</v>
      </c>
      <c r="Z36" s="61"/>
      <c r="AA36" s="61"/>
      <c r="AB36" s="49"/>
      <c r="AC36" s="49"/>
      <c r="AD36" s="49"/>
      <c r="AE36" s="49"/>
      <c r="AF36" s="49"/>
      <c r="AG36" s="49"/>
    </row>
    <row r="37" spans="2:42" x14ac:dyDescent="0.2">
      <c r="Z37" s="61"/>
      <c r="AA37" s="61"/>
      <c r="AB37" s="49"/>
      <c r="AC37" s="49"/>
      <c r="AD37" s="49"/>
      <c r="AE37" s="49"/>
      <c r="AF37" s="49"/>
      <c r="AG37" s="49"/>
    </row>
    <row r="38" spans="2:42" x14ac:dyDescent="0.2">
      <c r="Z38" s="61"/>
      <c r="AA38" s="61"/>
      <c r="AB38" s="49"/>
      <c r="AC38" s="49"/>
      <c r="AD38" s="49"/>
      <c r="AE38" s="49"/>
      <c r="AF38" s="49"/>
      <c r="AG38" s="49"/>
    </row>
    <row r="39" spans="2:42" x14ac:dyDescent="0.2">
      <c r="Z39" s="61"/>
      <c r="AA39" s="61"/>
      <c r="AB39" s="49"/>
      <c r="AC39" s="49"/>
      <c r="AD39" s="49"/>
      <c r="AE39" s="49"/>
      <c r="AF39" s="49"/>
      <c r="AG39" s="49"/>
    </row>
    <row r="40" spans="2:42" x14ac:dyDescent="0.2">
      <c r="Z40" s="61"/>
      <c r="AA40" s="61"/>
      <c r="AB40" s="49"/>
      <c r="AC40" s="49"/>
      <c r="AD40" s="49"/>
      <c r="AE40" s="49"/>
      <c r="AF40" s="49"/>
      <c r="AG40" s="49"/>
    </row>
    <row r="41" spans="2:42" x14ac:dyDescent="0.2">
      <c r="Z41" s="61"/>
      <c r="AA41" s="61"/>
      <c r="AB41" s="49"/>
      <c r="AC41" s="49"/>
      <c r="AD41" s="49"/>
      <c r="AE41" s="49"/>
      <c r="AF41" s="49"/>
      <c r="AG41" s="49"/>
    </row>
    <row r="42" spans="2:42" x14ac:dyDescent="0.2">
      <c r="Z42" s="61"/>
      <c r="AA42" s="61"/>
      <c r="AB42" s="49"/>
      <c r="AC42" s="49"/>
      <c r="AD42" s="49"/>
      <c r="AE42" s="49"/>
      <c r="AF42" s="49"/>
      <c r="AG42" s="49"/>
    </row>
    <row r="43" spans="2:42" x14ac:dyDescent="0.2">
      <c r="Z43" s="61"/>
      <c r="AA43" s="61"/>
      <c r="AB43" s="49"/>
      <c r="AC43" s="49"/>
      <c r="AD43" s="49"/>
      <c r="AE43" s="49"/>
      <c r="AF43" s="49"/>
      <c r="AG43" s="49"/>
    </row>
    <row r="44" spans="2:42" x14ac:dyDescent="0.2">
      <c r="Z44" s="61"/>
      <c r="AA44" s="61"/>
      <c r="AB44" s="49"/>
      <c r="AC44" s="49"/>
      <c r="AD44" s="49"/>
      <c r="AE44" s="49"/>
      <c r="AF44" s="49"/>
      <c r="AG44" s="49"/>
    </row>
    <row r="45" spans="2:42" x14ac:dyDescent="0.2">
      <c r="Z45" s="61"/>
      <c r="AA45" s="61"/>
      <c r="AB45" s="49"/>
      <c r="AC45" s="49"/>
      <c r="AD45" s="49"/>
      <c r="AE45" s="49"/>
      <c r="AF45" s="49"/>
      <c r="AG45" s="49"/>
    </row>
    <row r="46" spans="2:42" x14ac:dyDescent="0.2">
      <c r="Z46" s="61"/>
      <c r="AA46" s="61"/>
      <c r="AB46" s="49"/>
      <c r="AC46" s="49"/>
      <c r="AD46" s="49"/>
      <c r="AE46" s="49"/>
      <c r="AF46" s="49"/>
      <c r="AG46" s="49"/>
    </row>
    <row r="47" spans="2:42" x14ac:dyDescent="0.2">
      <c r="Z47" s="61"/>
      <c r="AA47" s="61"/>
      <c r="AB47" s="49"/>
      <c r="AC47" s="49"/>
      <c r="AD47" s="49"/>
      <c r="AE47" s="49"/>
      <c r="AF47" s="49"/>
      <c r="AG47" s="49"/>
    </row>
    <row r="48" spans="2:42" x14ac:dyDescent="0.2">
      <c r="Z48" s="61"/>
      <c r="AA48" s="61"/>
      <c r="AB48" s="49"/>
      <c r="AC48" s="49"/>
      <c r="AD48" s="49"/>
      <c r="AE48" s="49"/>
      <c r="AF48" s="49"/>
      <c r="AG48" s="49"/>
      <c r="AI48" s="66"/>
      <c r="AJ48" s="66"/>
      <c r="AK48" s="66"/>
      <c r="AL48" s="66"/>
      <c r="AM48" s="66"/>
      <c r="AN48" s="66"/>
      <c r="AO48" s="66"/>
      <c r="AP48" s="66"/>
    </row>
    <row r="49" spans="1:42" x14ac:dyDescent="0.2">
      <c r="Z49" s="61"/>
      <c r="AA49" s="61"/>
      <c r="AB49" s="49"/>
      <c r="AC49" s="49"/>
      <c r="AD49" s="49"/>
      <c r="AE49" s="49"/>
      <c r="AF49" s="49"/>
      <c r="AG49" s="49"/>
    </row>
    <row r="50" spans="1:42" ht="6" customHeight="1" x14ac:dyDescent="0.2"/>
    <row r="56" spans="1:42" s="66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67"/>
      <c r="R56"/>
      <c r="S56"/>
      <c r="T56"/>
      <c r="U56"/>
      <c r="V56"/>
      <c r="W56"/>
      <c r="X56" s="67"/>
      <c r="Z56" s="68"/>
      <c r="AA56" s="68"/>
      <c r="AI56"/>
      <c r="AJ56"/>
      <c r="AK56"/>
      <c r="AL56"/>
      <c r="AM56"/>
      <c r="AN56"/>
      <c r="AO56"/>
      <c r="AP56"/>
    </row>
  </sheetData>
  <mergeCells count="4">
    <mergeCell ref="R30:S30"/>
    <mergeCell ref="R31:S31"/>
    <mergeCell ref="R32:S32"/>
    <mergeCell ref="R33:S33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19" workbookViewId="0">
      <selection activeCell="C4" sqref="C4:I4"/>
    </sheetView>
  </sheetViews>
  <sheetFormatPr defaultRowHeight="12.75" x14ac:dyDescent="0.2"/>
  <cols>
    <col min="1" max="1" width="17.85546875" customWidth="1"/>
    <col min="2" max="2" width="15" customWidth="1"/>
    <col min="3" max="3" width="13.28515625" customWidth="1"/>
    <col min="4" max="4" width="20" customWidth="1"/>
    <col min="5" max="5" width="10.140625" customWidth="1"/>
    <col min="7" max="7" width="8.5703125" customWidth="1"/>
    <col min="8" max="8" width="11.85546875" bestFit="1" customWidth="1"/>
    <col min="9" max="9" width="10.7109375" customWidth="1"/>
  </cols>
  <sheetData>
    <row r="1" spans="1:9" ht="30.75" x14ac:dyDescent="0.45">
      <c r="A1" s="17"/>
      <c r="B1" s="18"/>
      <c r="C1" s="87" t="s">
        <v>81</v>
      </c>
      <c r="D1" s="88"/>
      <c r="E1" s="88"/>
      <c r="F1" s="88"/>
      <c r="G1" s="88"/>
      <c r="H1" s="88"/>
      <c r="I1" s="89"/>
    </row>
    <row r="2" spans="1:9" ht="16.899999999999999" customHeight="1" x14ac:dyDescent="0.2">
      <c r="A2" s="19"/>
      <c r="B2" s="7"/>
      <c r="C2" s="107" t="s">
        <v>5</v>
      </c>
      <c r="D2" s="108"/>
      <c r="E2" s="108"/>
      <c r="F2" s="108"/>
      <c r="G2" s="108"/>
      <c r="H2" s="108"/>
      <c r="I2" s="109"/>
    </row>
    <row r="3" spans="1:9" ht="21.75" customHeight="1" x14ac:dyDescent="0.25">
      <c r="A3" s="19"/>
      <c r="B3" s="7"/>
      <c r="C3" s="62" t="s">
        <v>6</v>
      </c>
      <c r="D3" s="110" t="s">
        <v>82</v>
      </c>
      <c r="E3" s="110"/>
      <c r="F3" s="110"/>
      <c r="G3" s="110"/>
      <c r="H3" s="110"/>
      <c r="I3" s="111"/>
    </row>
    <row r="4" spans="1:9" ht="21.75" customHeight="1" x14ac:dyDescent="0.2">
      <c r="A4" s="19"/>
      <c r="B4" s="7"/>
      <c r="C4" s="112" t="s">
        <v>7</v>
      </c>
      <c r="D4" s="113"/>
      <c r="E4" s="113"/>
      <c r="F4" s="113"/>
      <c r="G4" s="113"/>
      <c r="H4" s="113"/>
      <c r="I4" s="114"/>
    </row>
    <row r="5" spans="1:9" ht="8.25" customHeight="1" thickBot="1" x14ac:dyDescent="0.25">
      <c r="A5" s="20"/>
      <c r="B5" s="22"/>
      <c r="C5" s="20"/>
      <c r="D5" s="22"/>
      <c r="E5" s="22"/>
      <c r="F5" s="22"/>
      <c r="G5" s="22"/>
      <c r="H5" s="22"/>
      <c r="I5" s="21"/>
    </row>
    <row r="6" spans="1:9" ht="23.25" customHeight="1" thickBot="1" x14ac:dyDescent="0.25">
      <c r="A6" s="23"/>
      <c r="B6" s="24"/>
      <c r="C6" s="51"/>
      <c r="D6" s="51"/>
      <c r="E6" s="51"/>
      <c r="F6" s="51"/>
      <c r="G6" s="51"/>
      <c r="H6" s="51"/>
      <c r="I6" s="52"/>
    </row>
    <row r="7" spans="1:9" ht="35.450000000000003" customHeight="1" thickBot="1" x14ac:dyDescent="0.3">
      <c r="A7" s="25" t="s">
        <v>8</v>
      </c>
      <c r="B7" s="26" t="s">
        <v>9</v>
      </c>
      <c r="C7" s="27" t="s">
        <v>23</v>
      </c>
      <c r="D7" s="27" t="s">
        <v>24</v>
      </c>
      <c r="E7" s="27" t="s">
        <v>10</v>
      </c>
      <c r="F7" s="27" t="s">
        <v>11</v>
      </c>
      <c r="G7" s="27" t="s">
        <v>12</v>
      </c>
      <c r="H7" s="27" t="s">
        <v>13</v>
      </c>
      <c r="I7" s="28" t="s">
        <v>25</v>
      </c>
    </row>
    <row r="8" spans="1:9" ht="20.25" customHeight="1" thickTop="1" x14ac:dyDescent="0.25">
      <c r="A8" s="29"/>
      <c r="B8" s="30"/>
      <c r="C8" s="117" t="s">
        <v>14</v>
      </c>
      <c r="D8" s="118"/>
      <c r="E8" s="59">
        <v>35</v>
      </c>
      <c r="F8" s="46">
        <v>18.5</v>
      </c>
      <c r="G8" s="47">
        <v>5</v>
      </c>
      <c r="H8" s="48">
        <v>53.5</v>
      </c>
      <c r="I8" s="31"/>
    </row>
    <row r="9" spans="1:9" x14ac:dyDescent="0.2">
      <c r="A9" s="82" t="s">
        <v>61</v>
      </c>
      <c r="B9" s="83" t="s">
        <v>62</v>
      </c>
      <c r="C9" s="84">
        <v>59.5</v>
      </c>
      <c r="D9" s="84">
        <v>11.7</v>
      </c>
      <c r="E9" s="84">
        <v>33.700000000000003</v>
      </c>
      <c r="F9" s="84">
        <v>19.100000000000001</v>
      </c>
      <c r="G9" s="84">
        <v>5</v>
      </c>
      <c r="H9" s="84">
        <v>52.8</v>
      </c>
      <c r="I9" s="53">
        <f t="shared" ref="I9:I25" si="0">ROUND($I$35+0.5+(E9-$E$8)*((0.0009*I$36)-0.03)+(F9-$F$8)*(0.6)*($I$37), 2)</f>
        <v>9.01</v>
      </c>
    </row>
    <row r="10" spans="1:9" x14ac:dyDescent="0.2">
      <c r="A10" s="82" t="s">
        <v>67</v>
      </c>
      <c r="B10" s="83" t="s">
        <v>68</v>
      </c>
      <c r="C10" s="84">
        <v>58.5</v>
      </c>
      <c r="D10" s="84">
        <v>11.7</v>
      </c>
      <c r="E10" s="84">
        <v>33.700000000000003</v>
      </c>
      <c r="F10" s="84">
        <v>19.2</v>
      </c>
      <c r="G10" s="84">
        <v>5</v>
      </c>
      <c r="H10" s="84">
        <v>52.9</v>
      </c>
      <c r="I10" s="53">
        <f t="shared" si="0"/>
        <v>9.0299999999999994</v>
      </c>
    </row>
    <row r="11" spans="1:9" x14ac:dyDescent="0.2">
      <c r="A11" s="82" t="s">
        <v>57</v>
      </c>
      <c r="B11" s="83" t="s">
        <v>58</v>
      </c>
      <c r="C11" s="84">
        <v>58.4</v>
      </c>
      <c r="D11" s="84">
        <v>11.3</v>
      </c>
      <c r="E11" s="84">
        <v>34.299999999999997</v>
      </c>
      <c r="F11" s="84">
        <v>18.7</v>
      </c>
      <c r="G11" s="84">
        <v>4.9000000000000004</v>
      </c>
      <c r="H11" s="84">
        <v>53</v>
      </c>
      <c r="I11" s="53">
        <f t="shared" si="0"/>
        <v>9.09</v>
      </c>
    </row>
    <row r="12" spans="1:9" x14ac:dyDescent="0.2">
      <c r="A12" s="82" t="s">
        <v>63</v>
      </c>
      <c r="B12" s="83" t="s">
        <v>64</v>
      </c>
      <c r="C12" s="84">
        <v>57.1</v>
      </c>
      <c r="D12" s="84">
        <v>11.5</v>
      </c>
      <c r="E12" s="84">
        <v>33</v>
      </c>
      <c r="F12" s="84">
        <v>19.3</v>
      </c>
      <c r="G12" s="84">
        <v>5</v>
      </c>
      <c r="H12" s="84">
        <v>52.3</v>
      </c>
      <c r="I12" s="53">
        <f t="shared" si="0"/>
        <v>8.8699999999999992</v>
      </c>
    </row>
    <row r="13" spans="1:9" x14ac:dyDescent="0.2">
      <c r="A13" s="82" t="s">
        <v>65</v>
      </c>
      <c r="B13" s="83" t="s">
        <v>66</v>
      </c>
      <c r="C13" s="84">
        <v>56.9</v>
      </c>
      <c r="D13" s="84">
        <v>11.4</v>
      </c>
      <c r="E13" s="84">
        <v>33.6</v>
      </c>
      <c r="F13" s="84">
        <v>19.3</v>
      </c>
      <c r="G13" s="84">
        <v>4.9000000000000004</v>
      </c>
      <c r="H13" s="84">
        <v>52.9</v>
      </c>
      <c r="I13" s="53">
        <f t="shared" si="0"/>
        <v>9.02</v>
      </c>
    </row>
    <row r="14" spans="1:9" x14ac:dyDescent="0.2">
      <c r="A14" s="82" t="s">
        <v>69</v>
      </c>
      <c r="B14" s="83" t="s">
        <v>70</v>
      </c>
      <c r="C14" s="84">
        <v>56.8</v>
      </c>
      <c r="D14" s="84">
        <v>11.6</v>
      </c>
      <c r="E14" s="84">
        <v>33.4</v>
      </c>
      <c r="F14" s="84">
        <v>18.8</v>
      </c>
      <c r="G14" s="84">
        <v>5.0999999999999996</v>
      </c>
      <c r="H14" s="84">
        <v>52.2</v>
      </c>
      <c r="I14" s="53">
        <f t="shared" si="0"/>
        <v>8.8800000000000008</v>
      </c>
    </row>
    <row r="15" spans="1:9" x14ac:dyDescent="0.2">
      <c r="A15" s="82" t="s">
        <v>71</v>
      </c>
      <c r="B15" s="83" t="s">
        <v>79</v>
      </c>
      <c r="C15" s="84">
        <v>54.8</v>
      </c>
      <c r="D15" s="84">
        <v>12</v>
      </c>
      <c r="E15" s="84">
        <v>33.1</v>
      </c>
      <c r="F15" s="84">
        <v>19.399999999999999</v>
      </c>
      <c r="G15" s="84">
        <v>5</v>
      </c>
      <c r="H15" s="84">
        <v>52.5</v>
      </c>
      <c r="I15" s="53">
        <f t="shared" si="0"/>
        <v>8.92</v>
      </c>
    </row>
    <row r="16" spans="1:9" x14ac:dyDescent="0.2">
      <c r="A16" s="82" t="s">
        <v>59</v>
      </c>
      <c r="B16" s="83" t="s">
        <v>60</v>
      </c>
      <c r="C16" s="84">
        <v>54.7</v>
      </c>
      <c r="D16" s="84">
        <v>11.2</v>
      </c>
      <c r="E16" s="84">
        <v>34.6</v>
      </c>
      <c r="F16" s="84">
        <v>18.8</v>
      </c>
      <c r="G16" s="84">
        <v>4.9000000000000004</v>
      </c>
      <c r="H16" s="84">
        <v>53.4</v>
      </c>
      <c r="I16" s="53">
        <f t="shared" si="0"/>
        <v>9.18</v>
      </c>
    </row>
    <row r="17" spans="1:9" x14ac:dyDescent="0.2">
      <c r="A17" s="82" t="s">
        <v>61</v>
      </c>
      <c r="B17" s="83" t="s">
        <v>75</v>
      </c>
      <c r="C17" s="84">
        <v>53.3</v>
      </c>
      <c r="D17" s="84">
        <v>11.7</v>
      </c>
      <c r="E17" s="84">
        <v>32.799999999999997</v>
      </c>
      <c r="F17" s="84">
        <v>19.3</v>
      </c>
      <c r="G17" s="84">
        <v>5</v>
      </c>
      <c r="H17" s="84">
        <v>52.1</v>
      </c>
      <c r="I17" s="53">
        <f t="shared" si="0"/>
        <v>8.82</v>
      </c>
    </row>
    <row r="18" spans="1:9" x14ac:dyDescent="0.2">
      <c r="A18" s="82" t="s">
        <v>71</v>
      </c>
      <c r="B18" s="83" t="s">
        <v>80</v>
      </c>
      <c r="C18" s="84">
        <v>53.3</v>
      </c>
      <c r="D18" s="84">
        <v>12</v>
      </c>
      <c r="E18" s="84">
        <v>32.9</v>
      </c>
      <c r="F18" s="84">
        <v>19.7</v>
      </c>
      <c r="G18" s="84">
        <v>5</v>
      </c>
      <c r="H18" s="84">
        <v>52.6</v>
      </c>
      <c r="I18" s="53">
        <f t="shared" si="0"/>
        <v>8.92</v>
      </c>
    </row>
    <row r="19" spans="1:9" x14ac:dyDescent="0.2">
      <c r="A19" s="82" t="s">
        <v>65</v>
      </c>
      <c r="B19" s="83" t="s">
        <v>56</v>
      </c>
      <c r="C19" s="84">
        <v>53.1</v>
      </c>
      <c r="D19" s="84">
        <v>12</v>
      </c>
      <c r="E19" s="84">
        <v>33.5</v>
      </c>
      <c r="F19" s="84">
        <v>19.100000000000001</v>
      </c>
      <c r="G19" s="84">
        <v>5</v>
      </c>
      <c r="H19" s="84">
        <v>52.6</v>
      </c>
      <c r="I19" s="53">
        <f t="shared" si="0"/>
        <v>8.9600000000000009</v>
      </c>
    </row>
    <row r="20" spans="1:9" x14ac:dyDescent="0.2">
      <c r="A20" s="82" t="s">
        <v>69</v>
      </c>
      <c r="B20" s="83" t="s">
        <v>78</v>
      </c>
      <c r="C20" s="84">
        <v>52.7</v>
      </c>
      <c r="D20" s="84">
        <v>12.1</v>
      </c>
      <c r="E20" s="84">
        <v>32.799999999999997</v>
      </c>
      <c r="F20" s="84">
        <v>19.7</v>
      </c>
      <c r="G20" s="84">
        <v>5</v>
      </c>
      <c r="H20" s="84">
        <v>52.5</v>
      </c>
      <c r="I20" s="53">
        <f t="shared" si="0"/>
        <v>8.9</v>
      </c>
    </row>
    <row r="21" spans="1:9" x14ac:dyDescent="0.2">
      <c r="A21" s="82" t="s">
        <v>71</v>
      </c>
      <c r="B21" s="83" t="s">
        <v>72</v>
      </c>
      <c r="C21" s="84">
        <v>52.2</v>
      </c>
      <c r="D21" s="84">
        <v>11.6</v>
      </c>
      <c r="E21" s="84">
        <v>33.299999999999997</v>
      </c>
      <c r="F21" s="84">
        <v>19.399999999999999</v>
      </c>
      <c r="G21" s="84">
        <v>5</v>
      </c>
      <c r="H21" s="84">
        <v>52.7</v>
      </c>
      <c r="I21" s="53">
        <f t="shared" si="0"/>
        <v>8.9700000000000006</v>
      </c>
    </row>
    <row r="22" spans="1:9" x14ac:dyDescent="0.2">
      <c r="A22" s="82" t="s">
        <v>57</v>
      </c>
      <c r="B22" s="83" t="s">
        <v>73</v>
      </c>
      <c r="C22" s="84">
        <v>52.2</v>
      </c>
      <c r="D22" s="84">
        <v>11.6</v>
      </c>
      <c r="E22" s="84">
        <v>33.6</v>
      </c>
      <c r="F22" s="84">
        <v>18.600000000000001</v>
      </c>
      <c r="G22" s="84">
        <v>5</v>
      </c>
      <c r="H22" s="84">
        <v>52.2</v>
      </c>
      <c r="I22" s="53">
        <f t="shared" si="0"/>
        <v>8.89</v>
      </c>
    </row>
    <row r="23" spans="1:9" x14ac:dyDescent="0.2">
      <c r="A23" s="82" t="s">
        <v>67</v>
      </c>
      <c r="B23" s="83" t="s">
        <v>77</v>
      </c>
      <c r="C23" s="84">
        <v>52.2</v>
      </c>
      <c r="D23" s="84">
        <v>11.6</v>
      </c>
      <c r="E23" s="84">
        <v>34.9</v>
      </c>
      <c r="F23" s="84">
        <v>18.5</v>
      </c>
      <c r="G23" s="84">
        <v>4.9000000000000004</v>
      </c>
      <c r="H23" s="84">
        <v>53.4</v>
      </c>
      <c r="I23" s="53">
        <f t="shared" si="0"/>
        <v>9.1999999999999993</v>
      </c>
    </row>
    <row r="24" spans="1:9" x14ac:dyDescent="0.2">
      <c r="A24" s="82" t="s">
        <v>63</v>
      </c>
      <c r="B24" s="83" t="s">
        <v>76</v>
      </c>
      <c r="C24" s="84">
        <v>52</v>
      </c>
      <c r="D24" s="84">
        <v>11.9</v>
      </c>
      <c r="E24" s="84">
        <v>32.799999999999997</v>
      </c>
      <c r="F24" s="84">
        <v>19.5</v>
      </c>
      <c r="G24" s="84">
        <v>5</v>
      </c>
      <c r="H24" s="84">
        <v>52.3</v>
      </c>
      <c r="I24" s="53">
        <f t="shared" si="0"/>
        <v>8.86</v>
      </c>
    </row>
    <row r="25" spans="1:9" x14ac:dyDescent="0.2">
      <c r="A25" s="82" t="s">
        <v>59</v>
      </c>
      <c r="B25" s="83" t="s">
        <v>74</v>
      </c>
      <c r="C25" s="84">
        <v>50.1</v>
      </c>
      <c r="D25" s="84">
        <v>12.2</v>
      </c>
      <c r="E25" s="84">
        <v>33.200000000000003</v>
      </c>
      <c r="F25" s="84">
        <v>18.8</v>
      </c>
      <c r="G25" s="84">
        <v>5.0999999999999996</v>
      </c>
      <c r="H25" s="84">
        <v>52</v>
      </c>
      <c r="I25" s="53">
        <f t="shared" si="0"/>
        <v>8.83</v>
      </c>
    </row>
    <row r="26" spans="1:9" x14ac:dyDescent="0.2">
      <c r="A26" s="119" t="s">
        <v>15</v>
      </c>
      <c r="B26" s="120"/>
      <c r="C26" s="120"/>
      <c r="D26" s="120"/>
      <c r="E26" s="120"/>
      <c r="F26" s="120"/>
      <c r="G26" s="120"/>
      <c r="H26" s="120"/>
      <c r="I26" s="121"/>
    </row>
    <row r="27" spans="1:9" x14ac:dyDescent="0.2">
      <c r="A27" s="61" t="s">
        <v>65</v>
      </c>
      <c r="B27" s="61" t="s">
        <v>56</v>
      </c>
      <c r="C27" s="14">
        <v>54.3</v>
      </c>
      <c r="D27" s="14">
        <v>11.8</v>
      </c>
      <c r="E27" s="14">
        <v>33.1</v>
      </c>
      <c r="F27" s="14">
        <v>19.399999999999999</v>
      </c>
      <c r="G27" s="14">
        <v>5</v>
      </c>
      <c r="H27" s="14">
        <v>52.6</v>
      </c>
      <c r="I27" s="53">
        <f>ROUND($I$35+0.5+(E27-$E$8)*((0.0009*I$36)-0.03)+(F27-$F$8)*(0.6)*($I$37), 2)</f>
        <v>8.92</v>
      </c>
    </row>
    <row r="28" spans="1:9" ht="23.25" customHeight="1" thickBot="1" x14ac:dyDescent="0.25">
      <c r="A28" s="50"/>
      <c r="B28" s="51"/>
      <c r="C28" s="51"/>
      <c r="D28" s="51"/>
      <c r="E28" s="51"/>
      <c r="F28" s="51"/>
      <c r="G28" s="51"/>
      <c r="H28" s="51"/>
      <c r="I28" s="52"/>
    </row>
    <row r="29" spans="1:9" ht="17.25" x14ac:dyDescent="0.25">
      <c r="A29" s="32" t="s">
        <v>19</v>
      </c>
      <c r="B29" s="33"/>
      <c r="C29" s="34">
        <f t="shared" ref="C29:I29" si="1">AVERAGE(C9:C25)</f>
        <v>54.576470588235303</v>
      </c>
      <c r="D29" s="34">
        <f t="shared" si="1"/>
        <v>11.711764705882352</v>
      </c>
      <c r="E29" s="34">
        <f t="shared" si="1"/>
        <v>33.482352941176472</v>
      </c>
      <c r="F29" s="34">
        <f t="shared" si="1"/>
        <v>19.129411764705882</v>
      </c>
      <c r="G29" s="34">
        <f t="shared" si="1"/>
        <v>4.9882352941176471</v>
      </c>
      <c r="H29" s="34">
        <f t="shared" si="1"/>
        <v>52.611764705882351</v>
      </c>
      <c r="I29" s="54">
        <f t="shared" si="1"/>
        <v>8.9617647058823522</v>
      </c>
    </row>
    <row r="30" spans="1:9" ht="17.25" x14ac:dyDescent="0.25">
      <c r="A30" s="35" t="s">
        <v>20</v>
      </c>
      <c r="B30" s="36"/>
      <c r="C30" s="37">
        <f t="shared" ref="C30:I30" si="2">STDEV(C9:C25)</f>
        <v>2.7795074680068552</v>
      </c>
      <c r="D30" s="37">
        <f t="shared" si="2"/>
        <v>0.28478578120487436</v>
      </c>
      <c r="E30" s="37">
        <f t="shared" si="2"/>
        <v>0.62673289178649261</v>
      </c>
      <c r="F30" s="37">
        <f t="shared" si="2"/>
        <v>0.37209660352244667</v>
      </c>
      <c r="G30" s="37">
        <f t="shared" si="2"/>
        <v>6.0024504799877872E-2</v>
      </c>
      <c r="H30" s="37">
        <f t="shared" si="2"/>
        <v>0.41815420741213405</v>
      </c>
      <c r="I30" s="55">
        <f t="shared" si="2"/>
        <v>0.11364612257560987</v>
      </c>
    </row>
    <row r="31" spans="1:9" ht="17.25" x14ac:dyDescent="0.25">
      <c r="A31" s="38" t="s">
        <v>21</v>
      </c>
      <c r="B31" s="39"/>
      <c r="C31" s="40">
        <f t="shared" ref="C31:I31" si="3">MAX(C9:C25)</f>
        <v>59.5</v>
      </c>
      <c r="D31" s="40">
        <f t="shared" si="3"/>
        <v>12.2</v>
      </c>
      <c r="E31" s="40">
        <f t="shared" si="3"/>
        <v>34.9</v>
      </c>
      <c r="F31" s="40">
        <f t="shared" si="3"/>
        <v>19.7</v>
      </c>
      <c r="G31" s="40">
        <f t="shared" si="3"/>
        <v>5.0999999999999996</v>
      </c>
      <c r="H31" s="40">
        <f t="shared" si="3"/>
        <v>53.4</v>
      </c>
      <c r="I31" s="56">
        <f t="shared" si="3"/>
        <v>9.1999999999999993</v>
      </c>
    </row>
    <row r="32" spans="1:9" ht="18" thickBot="1" x14ac:dyDescent="0.3">
      <c r="A32" s="41" t="s">
        <v>22</v>
      </c>
      <c r="B32" s="42"/>
      <c r="C32" s="43">
        <f t="shared" ref="C32:I32" si="4">MIN(C9:C25)</f>
        <v>50.1</v>
      </c>
      <c r="D32" s="43">
        <f t="shared" si="4"/>
        <v>11.2</v>
      </c>
      <c r="E32" s="43">
        <f t="shared" si="4"/>
        <v>32.799999999999997</v>
      </c>
      <c r="F32" s="43">
        <f t="shared" si="4"/>
        <v>18.5</v>
      </c>
      <c r="G32" s="43">
        <f t="shared" si="4"/>
        <v>4.9000000000000004</v>
      </c>
      <c r="H32" s="43">
        <f t="shared" si="4"/>
        <v>52</v>
      </c>
      <c r="I32" s="57">
        <f t="shared" si="4"/>
        <v>8.82</v>
      </c>
    </row>
    <row r="33" spans="1:9" ht="15.75" thickBot="1" x14ac:dyDescent="0.3">
      <c r="A33" s="95" t="s">
        <v>16</v>
      </c>
      <c r="B33" s="96"/>
      <c r="C33" s="96"/>
      <c r="D33" s="96"/>
      <c r="E33" s="96"/>
      <c r="F33" s="97"/>
      <c r="G33" s="98"/>
      <c r="H33" s="99"/>
      <c r="I33" s="100"/>
    </row>
    <row r="34" spans="1:9" ht="18" thickBot="1" x14ac:dyDescent="0.3">
      <c r="A34" s="104" t="s">
        <v>17</v>
      </c>
      <c r="B34" s="105"/>
      <c r="C34" s="105"/>
      <c r="D34" s="105"/>
      <c r="E34" s="105"/>
      <c r="F34" s="106"/>
      <c r="G34" s="101" t="s">
        <v>26</v>
      </c>
      <c r="H34" s="102"/>
      <c r="I34" s="103"/>
    </row>
    <row r="35" spans="1:9" ht="18" customHeight="1" thickTop="1" x14ac:dyDescent="0.2">
      <c r="A35" s="92" t="s">
        <v>31</v>
      </c>
      <c r="B35" s="93"/>
      <c r="C35" s="93"/>
      <c r="D35" s="93"/>
      <c r="E35" s="93"/>
      <c r="F35" s="94"/>
      <c r="G35" s="130" t="s">
        <v>27</v>
      </c>
      <c r="H35" s="131"/>
      <c r="I35" s="58">
        <v>8.73</v>
      </c>
    </row>
    <row r="36" spans="1:9" ht="34.5" customHeight="1" x14ac:dyDescent="0.2">
      <c r="A36" s="122" t="s">
        <v>85</v>
      </c>
      <c r="B36" s="123"/>
      <c r="C36" s="123"/>
      <c r="D36" s="123"/>
      <c r="E36" s="123"/>
      <c r="F36" s="124"/>
      <c r="G36" s="90" t="s">
        <v>28</v>
      </c>
      <c r="H36" s="91"/>
      <c r="I36" s="44">
        <v>317</v>
      </c>
    </row>
    <row r="37" spans="1:9" ht="33" customHeight="1" x14ac:dyDescent="0.2">
      <c r="A37" s="122" t="s">
        <v>18</v>
      </c>
      <c r="B37" s="125"/>
      <c r="C37" s="125"/>
      <c r="D37" s="125"/>
      <c r="E37" s="125"/>
      <c r="F37" s="126"/>
      <c r="G37" s="90" t="s">
        <v>29</v>
      </c>
      <c r="H37" s="91"/>
      <c r="I37" s="45">
        <v>0.315</v>
      </c>
    </row>
    <row r="38" spans="1:9" ht="14.25" customHeight="1" thickBot="1" x14ac:dyDescent="0.25">
      <c r="A38" s="127" t="s">
        <v>83</v>
      </c>
      <c r="B38" s="128"/>
      <c r="C38" s="128"/>
      <c r="D38" s="128"/>
      <c r="E38" s="128"/>
      <c r="F38" s="129"/>
      <c r="G38" s="115" t="s">
        <v>30</v>
      </c>
      <c r="H38" s="116"/>
      <c r="I38" s="85">
        <v>5.6000000000000001E-2</v>
      </c>
    </row>
  </sheetData>
  <mergeCells count="18">
    <mergeCell ref="C4:I4"/>
    <mergeCell ref="G38:H38"/>
    <mergeCell ref="C8:D8"/>
    <mergeCell ref="A26:I26"/>
    <mergeCell ref="A36:F36"/>
    <mergeCell ref="A37:F37"/>
    <mergeCell ref="A38:F38"/>
    <mergeCell ref="G35:H35"/>
    <mergeCell ref="C1:I1"/>
    <mergeCell ref="G36:H36"/>
    <mergeCell ref="G37:H37"/>
    <mergeCell ref="A35:F35"/>
    <mergeCell ref="A33:F33"/>
    <mergeCell ref="G33:I33"/>
    <mergeCell ref="G34:I34"/>
    <mergeCell ref="A34:F34"/>
    <mergeCell ref="C2:I2"/>
    <mergeCell ref="D3:I3"/>
  </mergeCells>
  <phoneticPr fontId="0" type="noConversion"/>
  <conditionalFormatting sqref="C9:C25">
    <cfRule type="cellIs" dxfId="9" priority="1" stopIfTrue="1" operator="equal">
      <formula>$C$31</formula>
    </cfRule>
  </conditionalFormatting>
  <conditionalFormatting sqref="E9:E25">
    <cfRule type="cellIs" dxfId="8" priority="2" stopIfTrue="1" operator="equal">
      <formula>$E$31</formula>
    </cfRule>
  </conditionalFormatting>
  <conditionalFormatting sqref="F9:F25">
    <cfRule type="cellIs" dxfId="7" priority="3" stopIfTrue="1" operator="equal">
      <formula>$F$31</formula>
    </cfRule>
  </conditionalFormatting>
  <conditionalFormatting sqref="H9:H25">
    <cfRule type="cellIs" dxfId="6" priority="4" stopIfTrue="1" operator="equal">
      <formula>$H$31</formula>
    </cfRule>
  </conditionalFormatting>
  <conditionalFormatting sqref="I9:I25">
    <cfRule type="cellIs" dxfId="5" priority="5" stopIfTrue="1" operator="equal">
      <formula>$I$31</formula>
    </cfRule>
  </conditionalFormatting>
  <printOptions horizontalCentered="1" verticalCentered="1"/>
  <pageMargins left="0" right="0" top="0" bottom="0" header="0.5" footer="0.5"/>
  <pageSetup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119" workbookViewId="0">
      <selection activeCell="C4" sqref="C4:I4"/>
    </sheetView>
  </sheetViews>
  <sheetFormatPr defaultRowHeight="12.75" x14ac:dyDescent="0.2"/>
  <cols>
    <col min="1" max="1" width="17.85546875" customWidth="1"/>
    <col min="2" max="2" width="15" customWidth="1"/>
    <col min="3" max="3" width="13.28515625" customWidth="1"/>
    <col min="4" max="4" width="17.42578125" customWidth="1"/>
    <col min="5" max="5" width="10.140625" customWidth="1"/>
    <col min="7" max="7" width="8.5703125" customWidth="1"/>
    <col min="8" max="8" width="11.85546875" bestFit="1" customWidth="1"/>
    <col min="9" max="9" width="10.7109375" customWidth="1"/>
  </cols>
  <sheetData>
    <row r="1" spans="1:9" ht="30.75" x14ac:dyDescent="0.45">
      <c r="A1" s="17"/>
      <c r="B1" s="18"/>
      <c r="C1" s="87" t="s">
        <v>81</v>
      </c>
      <c r="D1" s="88"/>
      <c r="E1" s="88"/>
      <c r="F1" s="88"/>
      <c r="G1" s="88"/>
      <c r="H1" s="88"/>
      <c r="I1" s="89"/>
    </row>
    <row r="2" spans="1:9" ht="16.899999999999999" customHeight="1" x14ac:dyDescent="0.2">
      <c r="A2" s="19"/>
      <c r="B2" s="7"/>
      <c r="C2" s="107" t="s">
        <v>5</v>
      </c>
      <c r="D2" s="108"/>
      <c r="E2" s="108"/>
      <c r="F2" s="108"/>
      <c r="G2" s="108"/>
      <c r="H2" s="108"/>
      <c r="I2" s="109"/>
    </row>
    <row r="3" spans="1:9" ht="21.75" customHeight="1" x14ac:dyDescent="0.25">
      <c r="A3" s="19"/>
      <c r="B3" s="7"/>
      <c r="C3" s="62" t="s">
        <v>6</v>
      </c>
      <c r="D3" s="110" t="s">
        <v>82</v>
      </c>
      <c r="E3" s="110"/>
      <c r="F3" s="110"/>
      <c r="G3" s="110"/>
      <c r="H3" s="110"/>
      <c r="I3" s="111"/>
    </row>
    <row r="4" spans="1:9" ht="21.75" customHeight="1" x14ac:dyDescent="0.2">
      <c r="A4" s="19"/>
      <c r="B4" s="7"/>
      <c r="C4" s="112" t="s">
        <v>84</v>
      </c>
      <c r="D4" s="113"/>
      <c r="E4" s="113"/>
      <c r="F4" s="113"/>
      <c r="G4" s="113"/>
      <c r="H4" s="113"/>
      <c r="I4" s="114"/>
    </row>
    <row r="5" spans="1:9" ht="8.25" customHeight="1" thickBot="1" x14ac:dyDescent="0.25">
      <c r="A5" s="20"/>
      <c r="B5" s="22"/>
      <c r="C5" s="20"/>
      <c r="D5" s="22"/>
      <c r="E5" s="22"/>
      <c r="F5" s="22"/>
      <c r="G5" s="22"/>
      <c r="H5" s="22"/>
      <c r="I5" s="21"/>
    </row>
    <row r="6" spans="1:9" ht="23.25" customHeight="1" thickBot="1" x14ac:dyDescent="0.25">
      <c r="A6" s="23"/>
      <c r="B6" s="24"/>
      <c r="C6" s="51"/>
      <c r="D6" s="51"/>
      <c r="E6" s="51"/>
      <c r="F6" s="51"/>
      <c r="G6" s="51"/>
      <c r="H6" s="51"/>
      <c r="I6" s="52"/>
    </row>
    <row r="7" spans="1:9" ht="35.450000000000003" customHeight="1" thickBot="1" x14ac:dyDescent="0.3">
      <c r="A7" s="25" t="s">
        <v>8</v>
      </c>
      <c r="B7" s="26" t="s">
        <v>9</v>
      </c>
      <c r="C7" s="27" t="s">
        <v>23</v>
      </c>
      <c r="D7" s="27" t="s">
        <v>24</v>
      </c>
      <c r="E7" s="27" t="s">
        <v>10</v>
      </c>
      <c r="F7" s="27" t="s">
        <v>11</v>
      </c>
      <c r="G7" s="27" t="s">
        <v>12</v>
      </c>
      <c r="H7" s="27" t="s">
        <v>13</v>
      </c>
      <c r="I7" s="28" t="s">
        <v>25</v>
      </c>
    </row>
    <row r="8" spans="1:9" ht="20.25" customHeight="1" thickTop="1" x14ac:dyDescent="0.25">
      <c r="A8" s="29"/>
      <c r="B8" s="30"/>
      <c r="C8" s="117" t="s">
        <v>14</v>
      </c>
      <c r="D8" s="118"/>
      <c r="E8" s="59">
        <v>35</v>
      </c>
      <c r="F8" s="46">
        <v>18.5</v>
      </c>
      <c r="G8" s="47">
        <v>5</v>
      </c>
      <c r="H8" s="48">
        <v>53.5</v>
      </c>
      <c r="I8" s="31"/>
    </row>
    <row r="9" spans="1:9" x14ac:dyDescent="0.2">
      <c r="A9" s="82" t="s">
        <v>57</v>
      </c>
      <c r="B9" s="83" t="s">
        <v>73</v>
      </c>
      <c r="C9" s="84">
        <v>52.2</v>
      </c>
      <c r="D9" s="84">
        <v>11.6</v>
      </c>
      <c r="E9" s="84">
        <v>33.6</v>
      </c>
      <c r="F9" s="84">
        <v>18.600000000000001</v>
      </c>
      <c r="G9" s="84">
        <v>5</v>
      </c>
      <c r="H9" s="84">
        <v>52.2</v>
      </c>
      <c r="I9" s="53">
        <f t="shared" ref="I9:I25" si="0">ROUND($I$35+0.5+(E9-$E$8)*((0.0009*I$36)-0.03)+(F9-$F$8)*(0.6)*($I$37), 2)</f>
        <v>8.89</v>
      </c>
    </row>
    <row r="10" spans="1:9" x14ac:dyDescent="0.2">
      <c r="A10" s="82" t="s">
        <v>57</v>
      </c>
      <c r="B10" s="83" t="s">
        <v>58</v>
      </c>
      <c r="C10" s="84">
        <v>58.4</v>
      </c>
      <c r="D10" s="84">
        <v>11.3</v>
      </c>
      <c r="E10" s="84">
        <v>34.299999999999997</v>
      </c>
      <c r="F10" s="84">
        <v>18.7</v>
      </c>
      <c r="G10" s="84">
        <v>4.9000000000000004</v>
      </c>
      <c r="H10" s="84">
        <v>53</v>
      </c>
      <c r="I10" s="53">
        <f t="shared" si="0"/>
        <v>9.09</v>
      </c>
    </row>
    <row r="11" spans="1:9" x14ac:dyDescent="0.2">
      <c r="A11" s="82" t="s">
        <v>65</v>
      </c>
      <c r="B11" s="83" t="s">
        <v>66</v>
      </c>
      <c r="C11" s="84">
        <v>56.9</v>
      </c>
      <c r="D11" s="84">
        <v>11.4</v>
      </c>
      <c r="E11" s="84">
        <v>33.6</v>
      </c>
      <c r="F11" s="84">
        <v>19.3</v>
      </c>
      <c r="G11" s="84">
        <v>4.9000000000000004</v>
      </c>
      <c r="H11" s="84">
        <v>52.9</v>
      </c>
      <c r="I11" s="53">
        <f t="shared" si="0"/>
        <v>9.02</v>
      </c>
    </row>
    <row r="12" spans="1:9" x14ac:dyDescent="0.2">
      <c r="A12" s="82" t="s">
        <v>65</v>
      </c>
      <c r="B12" s="83" t="s">
        <v>56</v>
      </c>
      <c r="C12" s="84">
        <v>53.1</v>
      </c>
      <c r="D12" s="84">
        <v>12</v>
      </c>
      <c r="E12" s="84">
        <v>33.5</v>
      </c>
      <c r="F12" s="84">
        <v>19.100000000000001</v>
      </c>
      <c r="G12" s="84">
        <v>5</v>
      </c>
      <c r="H12" s="84">
        <v>52.6</v>
      </c>
      <c r="I12" s="53">
        <f t="shared" si="0"/>
        <v>8.9600000000000009</v>
      </c>
    </row>
    <row r="13" spans="1:9" x14ac:dyDescent="0.2">
      <c r="A13" s="82" t="s">
        <v>69</v>
      </c>
      <c r="B13" s="83" t="s">
        <v>78</v>
      </c>
      <c r="C13" s="84">
        <v>52.7</v>
      </c>
      <c r="D13" s="84">
        <v>12.1</v>
      </c>
      <c r="E13" s="84">
        <v>32.799999999999997</v>
      </c>
      <c r="F13" s="84">
        <v>19.7</v>
      </c>
      <c r="G13" s="84">
        <v>5</v>
      </c>
      <c r="H13" s="84">
        <v>52.5</v>
      </c>
      <c r="I13" s="53">
        <f t="shared" si="0"/>
        <v>8.9</v>
      </c>
    </row>
    <row r="14" spans="1:9" x14ac:dyDescent="0.2">
      <c r="A14" s="82" t="s">
        <v>69</v>
      </c>
      <c r="B14" s="83" t="s">
        <v>70</v>
      </c>
      <c r="C14" s="84">
        <v>56.8</v>
      </c>
      <c r="D14" s="84">
        <v>11.6</v>
      </c>
      <c r="E14" s="84">
        <v>33.4</v>
      </c>
      <c r="F14" s="84">
        <v>18.8</v>
      </c>
      <c r="G14" s="84">
        <v>5.0999999999999996</v>
      </c>
      <c r="H14" s="84">
        <v>52.2</v>
      </c>
      <c r="I14" s="53">
        <f t="shared" si="0"/>
        <v>8.8800000000000008</v>
      </c>
    </row>
    <row r="15" spans="1:9" x14ac:dyDescent="0.2">
      <c r="A15" s="82" t="s">
        <v>59</v>
      </c>
      <c r="B15" s="83" t="s">
        <v>60</v>
      </c>
      <c r="C15" s="84">
        <v>54.7</v>
      </c>
      <c r="D15" s="84">
        <v>11.2</v>
      </c>
      <c r="E15" s="84">
        <v>34.6</v>
      </c>
      <c r="F15" s="84">
        <v>18.8</v>
      </c>
      <c r="G15" s="84">
        <v>4.9000000000000004</v>
      </c>
      <c r="H15" s="84">
        <v>53.4</v>
      </c>
      <c r="I15" s="53">
        <f t="shared" si="0"/>
        <v>9.18</v>
      </c>
    </row>
    <row r="16" spans="1:9" x14ac:dyDescent="0.2">
      <c r="A16" s="82" t="s">
        <v>59</v>
      </c>
      <c r="B16" s="83" t="s">
        <v>74</v>
      </c>
      <c r="C16" s="84">
        <v>50.1</v>
      </c>
      <c r="D16" s="84">
        <v>12.2</v>
      </c>
      <c r="E16" s="84">
        <v>33.200000000000003</v>
      </c>
      <c r="F16" s="84">
        <v>18.8</v>
      </c>
      <c r="G16" s="84">
        <v>5.0999999999999996</v>
      </c>
      <c r="H16" s="84">
        <v>52</v>
      </c>
      <c r="I16" s="53">
        <f t="shared" si="0"/>
        <v>8.83</v>
      </c>
    </row>
    <row r="17" spans="1:9" x14ac:dyDescent="0.2">
      <c r="A17" s="82" t="s">
        <v>67</v>
      </c>
      <c r="B17" s="83" t="s">
        <v>77</v>
      </c>
      <c r="C17" s="84">
        <v>52.2</v>
      </c>
      <c r="D17" s="84">
        <v>11.6</v>
      </c>
      <c r="E17" s="84">
        <v>34.9</v>
      </c>
      <c r="F17" s="84">
        <v>18.5</v>
      </c>
      <c r="G17" s="84">
        <v>4.9000000000000004</v>
      </c>
      <c r="H17" s="84">
        <v>53.4</v>
      </c>
      <c r="I17" s="53">
        <f t="shared" si="0"/>
        <v>9.1999999999999993</v>
      </c>
    </row>
    <row r="18" spans="1:9" x14ac:dyDescent="0.2">
      <c r="A18" s="82" t="s">
        <v>67</v>
      </c>
      <c r="B18" s="83" t="s">
        <v>68</v>
      </c>
      <c r="C18" s="84">
        <v>58.5</v>
      </c>
      <c r="D18" s="84">
        <v>11.7</v>
      </c>
      <c r="E18" s="84">
        <v>33.700000000000003</v>
      </c>
      <c r="F18" s="84">
        <v>19.2</v>
      </c>
      <c r="G18" s="84">
        <v>5</v>
      </c>
      <c r="H18" s="84">
        <v>52.9</v>
      </c>
      <c r="I18" s="53">
        <f t="shared" si="0"/>
        <v>9.0299999999999994</v>
      </c>
    </row>
    <row r="19" spans="1:9" x14ac:dyDescent="0.2">
      <c r="A19" s="82" t="s">
        <v>71</v>
      </c>
      <c r="B19" s="83" t="s">
        <v>72</v>
      </c>
      <c r="C19" s="84">
        <v>52.2</v>
      </c>
      <c r="D19" s="84">
        <v>11.6</v>
      </c>
      <c r="E19" s="84">
        <v>33.299999999999997</v>
      </c>
      <c r="F19" s="84">
        <v>19.399999999999999</v>
      </c>
      <c r="G19" s="84">
        <v>5</v>
      </c>
      <c r="H19" s="84">
        <v>52.7</v>
      </c>
      <c r="I19" s="53">
        <f t="shared" si="0"/>
        <v>8.9700000000000006</v>
      </c>
    </row>
    <row r="20" spans="1:9" x14ac:dyDescent="0.2">
      <c r="A20" s="82" t="s">
        <v>71</v>
      </c>
      <c r="B20" s="83" t="s">
        <v>80</v>
      </c>
      <c r="C20" s="84">
        <v>53.3</v>
      </c>
      <c r="D20" s="84">
        <v>12</v>
      </c>
      <c r="E20" s="84">
        <v>32.9</v>
      </c>
      <c r="F20" s="84">
        <v>19.7</v>
      </c>
      <c r="G20" s="84">
        <v>5</v>
      </c>
      <c r="H20" s="84">
        <v>52.6</v>
      </c>
      <c r="I20" s="53">
        <f t="shared" si="0"/>
        <v>8.92</v>
      </c>
    </row>
    <row r="21" spans="1:9" x14ac:dyDescent="0.2">
      <c r="A21" s="82" t="s">
        <v>71</v>
      </c>
      <c r="B21" s="83" t="s">
        <v>79</v>
      </c>
      <c r="C21" s="84">
        <v>54.8</v>
      </c>
      <c r="D21" s="84">
        <v>12</v>
      </c>
      <c r="E21" s="84">
        <v>33.1</v>
      </c>
      <c r="F21" s="84">
        <v>19.399999999999999</v>
      </c>
      <c r="G21" s="84">
        <v>5</v>
      </c>
      <c r="H21" s="84">
        <v>52.5</v>
      </c>
      <c r="I21" s="53">
        <f t="shared" si="0"/>
        <v>8.92</v>
      </c>
    </row>
    <row r="22" spans="1:9" x14ac:dyDescent="0.2">
      <c r="A22" s="82" t="s">
        <v>63</v>
      </c>
      <c r="B22" s="83" t="s">
        <v>76</v>
      </c>
      <c r="C22" s="84">
        <v>52</v>
      </c>
      <c r="D22" s="84">
        <v>11.9</v>
      </c>
      <c r="E22" s="84">
        <v>32.799999999999997</v>
      </c>
      <c r="F22" s="84">
        <v>19.5</v>
      </c>
      <c r="G22" s="84">
        <v>5</v>
      </c>
      <c r="H22" s="84">
        <v>52.3</v>
      </c>
      <c r="I22" s="53">
        <f t="shared" si="0"/>
        <v>8.86</v>
      </c>
    </row>
    <row r="23" spans="1:9" x14ac:dyDescent="0.2">
      <c r="A23" s="82" t="s">
        <v>63</v>
      </c>
      <c r="B23" s="83" t="s">
        <v>64</v>
      </c>
      <c r="C23" s="84">
        <v>57.1</v>
      </c>
      <c r="D23" s="84">
        <v>11.5</v>
      </c>
      <c r="E23" s="84">
        <v>33</v>
      </c>
      <c r="F23" s="84">
        <v>19.3</v>
      </c>
      <c r="G23" s="84">
        <v>5</v>
      </c>
      <c r="H23" s="84">
        <v>52.3</v>
      </c>
      <c r="I23" s="53">
        <f t="shared" si="0"/>
        <v>8.8699999999999992</v>
      </c>
    </row>
    <row r="24" spans="1:9" x14ac:dyDescent="0.2">
      <c r="A24" s="82" t="s">
        <v>61</v>
      </c>
      <c r="B24" s="83" t="s">
        <v>75</v>
      </c>
      <c r="C24" s="84">
        <v>53.3</v>
      </c>
      <c r="D24" s="84">
        <v>11.7</v>
      </c>
      <c r="E24" s="84">
        <v>32.799999999999997</v>
      </c>
      <c r="F24" s="84">
        <v>19.3</v>
      </c>
      <c r="G24" s="84">
        <v>5</v>
      </c>
      <c r="H24" s="84">
        <v>52.1</v>
      </c>
      <c r="I24" s="53">
        <f t="shared" si="0"/>
        <v>8.82</v>
      </c>
    </row>
    <row r="25" spans="1:9" x14ac:dyDescent="0.2">
      <c r="A25" s="82" t="s">
        <v>61</v>
      </c>
      <c r="B25" s="83" t="s">
        <v>62</v>
      </c>
      <c r="C25" s="84">
        <v>59.5</v>
      </c>
      <c r="D25" s="84">
        <v>11.7</v>
      </c>
      <c r="E25" s="84">
        <v>33.700000000000003</v>
      </c>
      <c r="F25" s="84">
        <v>19.100000000000001</v>
      </c>
      <c r="G25" s="84">
        <v>5</v>
      </c>
      <c r="H25" s="84">
        <v>52.8</v>
      </c>
      <c r="I25" s="53">
        <f t="shared" si="0"/>
        <v>9.01</v>
      </c>
    </row>
    <row r="26" spans="1:9" x14ac:dyDescent="0.2">
      <c r="A26" s="119" t="s">
        <v>15</v>
      </c>
      <c r="B26" s="120"/>
      <c r="C26" s="120"/>
      <c r="D26" s="120"/>
      <c r="E26" s="120"/>
      <c r="F26" s="120"/>
      <c r="G26" s="120"/>
      <c r="H26" s="120"/>
      <c r="I26" s="121"/>
    </row>
    <row r="27" spans="1:9" x14ac:dyDescent="0.2">
      <c r="A27" s="61" t="s">
        <v>65</v>
      </c>
      <c r="B27" s="61" t="s">
        <v>56</v>
      </c>
      <c r="C27" s="14">
        <v>54.3</v>
      </c>
      <c r="D27" s="14">
        <v>11.8</v>
      </c>
      <c r="E27" s="14">
        <v>33.1</v>
      </c>
      <c r="F27" s="14">
        <v>19.399999999999999</v>
      </c>
      <c r="G27" s="14">
        <v>5</v>
      </c>
      <c r="H27" s="14">
        <v>52.6</v>
      </c>
      <c r="I27" s="53">
        <f>ROUND($I$35+0.5+(E27-$E$8)*((0.0009*I$36)-0.03)+(F27-$F$8)*(0.6)*($I$37), 2)</f>
        <v>8.92</v>
      </c>
    </row>
    <row r="28" spans="1:9" ht="23.25" customHeight="1" thickBot="1" x14ac:dyDescent="0.25">
      <c r="A28" s="50"/>
      <c r="B28" s="51"/>
      <c r="C28" s="51"/>
      <c r="D28" s="51"/>
      <c r="E28" s="51"/>
      <c r="F28" s="51"/>
      <c r="G28" s="51"/>
      <c r="H28" s="51"/>
      <c r="I28" s="52"/>
    </row>
    <row r="29" spans="1:9" ht="17.25" x14ac:dyDescent="0.25">
      <c r="A29" s="32" t="s">
        <v>19</v>
      </c>
      <c r="B29" s="33"/>
      <c r="C29" s="34">
        <f t="shared" ref="C29:I29" si="1">AVERAGE(C9:C25)</f>
        <v>54.576470588235289</v>
      </c>
      <c r="D29" s="34">
        <f t="shared" si="1"/>
        <v>11.711764705882352</v>
      </c>
      <c r="E29" s="34">
        <f t="shared" si="1"/>
        <v>33.482352941176472</v>
      </c>
      <c r="F29" s="34">
        <f t="shared" si="1"/>
        <v>19.129411764705885</v>
      </c>
      <c r="G29" s="34">
        <f t="shared" si="1"/>
        <v>4.9882352941176471</v>
      </c>
      <c r="H29" s="34">
        <f t="shared" si="1"/>
        <v>52.611764705882344</v>
      </c>
      <c r="I29" s="54">
        <f t="shared" si="1"/>
        <v>8.9617647058823522</v>
      </c>
    </row>
    <row r="30" spans="1:9" ht="17.25" x14ac:dyDescent="0.25">
      <c r="A30" s="35" t="s">
        <v>20</v>
      </c>
      <c r="B30" s="36"/>
      <c r="C30" s="37">
        <f t="shared" ref="C30:I30" si="2">STDEV(C9:C25)</f>
        <v>2.7795074680068548</v>
      </c>
      <c r="D30" s="37">
        <f t="shared" si="2"/>
        <v>0.2847857812048743</v>
      </c>
      <c r="E30" s="37">
        <f t="shared" si="2"/>
        <v>0.62673289178649272</v>
      </c>
      <c r="F30" s="37">
        <f t="shared" si="2"/>
        <v>0.37209660352244672</v>
      </c>
      <c r="G30" s="37">
        <f t="shared" si="2"/>
        <v>6.0024504799877872E-2</v>
      </c>
      <c r="H30" s="37">
        <f t="shared" si="2"/>
        <v>0.41815420741213399</v>
      </c>
      <c r="I30" s="55">
        <f t="shared" si="2"/>
        <v>0.11364612257560987</v>
      </c>
    </row>
    <row r="31" spans="1:9" ht="17.25" x14ac:dyDescent="0.25">
      <c r="A31" s="38" t="s">
        <v>21</v>
      </c>
      <c r="B31" s="39"/>
      <c r="C31" s="40">
        <f t="shared" ref="C31:I31" si="3">MAX(C9:C25)</f>
        <v>59.5</v>
      </c>
      <c r="D31" s="40">
        <f t="shared" si="3"/>
        <v>12.2</v>
      </c>
      <c r="E31" s="40">
        <f t="shared" si="3"/>
        <v>34.9</v>
      </c>
      <c r="F31" s="40">
        <f t="shared" si="3"/>
        <v>19.7</v>
      </c>
      <c r="G31" s="40">
        <f t="shared" si="3"/>
        <v>5.0999999999999996</v>
      </c>
      <c r="H31" s="40">
        <f t="shared" si="3"/>
        <v>53.4</v>
      </c>
      <c r="I31" s="56">
        <f t="shared" si="3"/>
        <v>9.1999999999999993</v>
      </c>
    </row>
    <row r="32" spans="1:9" ht="18" thickBot="1" x14ac:dyDescent="0.3">
      <c r="A32" s="41" t="s">
        <v>22</v>
      </c>
      <c r="B32" s="42"/>
      <c r="C32" s="43">
        <f t="shared" ref="C32:I32" si="4">MIN(C9:C25)</f>
        <v>50.1</v>
      </c>
      <c r="D32" s="43">
        <f t="shared" si="4"/>
        <v>11.2</v>
      </c>
      <c r="E32" s="43">
        <f t="shared" si="4"/>
        <v>32.799999999999997</v>
      </c>
      <c r="F32" s="43">
        <f t="shared" si="4"/>
        <v>18.5</v>
      </c>
      <c r="G32" s="43">
        <f t="shared" si="4"/>
        <v>4.9000000000000004</v>
      </c>
      <c r="H32" s="43">
        <f t="shared" si="4"/>
        <v>52</v>
      </c>
      <c r="I32" s="57">
        <f t="shared" si="4"/>
        <v>8.82</v>
      </c>
    </row>
    <row r="33" spans="1:9" ht="15.75" thickBot="1" x14ac:dyDescent="0.3">
      <c r="A33" s="95" t="s">
        <v>16</v>
      </c>
      <c r="B33" s="96"/>
      <c r="C33" s="96"/>
      <c r="D33" s="96"/>
      <c r="E33" s="96"/>
      <c r="F33" s="97"/>
      <c r="G33" s="98"/>
      <c r="H33" s="99"/>
      <c r="I33" s="100"/>
    </row>
    <row r="34" spans="1:9" ht="18" thickBot="1" x14ac:dyDescent="0.3">
      <c r="A34" s="104" t="s">
        <v>17</v>
      </c>
      <c r="B34" s="105"/>
      <c r="C34" s="105"/>
      <c r="D34" s="105"/>
      <c r="E34" s="105"/>
      <c r="F34" s="106"/>
      <c r="G34" s="101" t="s">
        <v>26</v>
      </c>
      <c r="H34" s="102"/>
      <c r="I34" s="103"/>
    </row>
    <row r="35" spans="1:9" ht="18" customHeight="1" thickTop="1" x14ac:dyDescent="0.2">
      <c r="A35" s="92" t="s">
        <v>31</v>
      </c>
      <c r="B35" s="93"/>
      <c r="C35" s="93"/>
      <c r="D35" s="93"/>
      <c r="E35" s="93"/>
      <c r="F35" s="94"/>
      <c r="G35" s="130" t="s">
        <v>27</v>
      </c>
      <c r="H35" s="131"/>
      <c r="I35" s="58">
        <v>8.73</v>
      </c>
    </row>
    <row r="36" spans="1:9" ht="34.5" customHeight="1" x14ac:dyDescent="0.2">
      <c r="A36" s="122" t="s">
        <v>85</v>
      </c>
      <c r="B36" s="123"/>
      <c r="C36" s="123"/>
      <c r="D36" s="123"/>
      <c r="E36" s="123"/>
      <c r="F36" s="124"/>
      <c r="G36" s="90" t="s">
        <v>28</v>
      </c>
      <c r="H36" s="91"/>
      <c r="I36" s="44">
        <v>317</v>
      </c>
    </row>
    <row r="37" spans="1:9" ht="33" customHeight="1" x14ac:dyDescent="0.2">
      <c r="A37" s="122" t="s">
        <v>18</v>
      </c>
      <c r="B37" s="125"/>
      <c r="C37" s="125"/>
      <c r="D37" s="125"/>
      <c r="E37" s="125"/>
      <c r="F37" s="126"/>
      <c r="G37" s="90" t="s">
        <v>29</v>
      </c>
      <c r="H37" s="91"/>
      <c r="I37" s="45">
        <v>0.315</v>
      </c>
    </row>
    <row r="38" spans="1:9" ht="14.25" customHeight="1" thickBot="1" x14ac:dyDescent="0.25">
      <c r="A38" s="127" t="s">
        <v>83</v>
      </c>
      <c r="B38" s="128"/>
      <c r="C38" s="128"/>
      <c r="D38" s="128"/>
      <c r="E38" s="128"/>
      <c r="F38" s="129"/>
      <c r="G38" s="115" t="s">
        <v>30</v>
      </c>
      <c r="H38" s="116"/>
      <c r="I38" s="85">
        <v>5.6000000000000001E-2</v>
      </c>
    </row>
  </sheetData>
  <mergeCells count="18">
    <mergeCell ref="C1:I1"/>
    <mergeCell ref="G36:H36"/>
    <mergeCell ref="G37:H37"/>
    <mergeCell ref="A35:F35"/>
    <mergeCell ref="A33:F33"/>
    <mergeCell ref="G33:I33"/>
    <mergeCell ref="G34:I34"/>
    <mergeCell ref="A34:F34"/>
    <mergeCell ref="C2:I2"/>
    <mergeCell ref="D3:I3"/>
    <mergeCell ref="C4:I4"/>
    <mergeCell ref="G38:H38"/>
    <mergeCell ref="C8:D8"/>
    <mergeCell ref="A26:I26"/>
    <mergeCell ref="A36:F36"/>
    <mergeCell ref="A37:F37"/>
    <mergeCell ref="A38:F38"/>
    <mergeCell ref="G35:H35"/>
  </mergeCells>
  <phoneticPr fontId="0" type="noConversion"/>
  <conditionalFormatting sqref="C9:C25">
    <cfRule type="cellIs" dxfId="4" priority="1" stopIfTrue="1" operator="equal">
      <formula>$C$31</formula>
    </cfRule>
  </conditionalFormatting>
  <conditionalFormatting sqref="E9:E25">
    <cfRule type="cellIs" dxfId="3" priority="2" stopIfTrue="1" operator="equal">
      <formula>$E$31</formula>
    </cfRule>
  </conditionalFormatting>
  <conditionalFormatting sqref="F9:F25">
    <cfRule type="cellIs" dxfId="2" priority="3" stopIfTrue="1" operator="equal">
      <formula>$F$31</formula>
    </cfRule>
  </conditionalFormatting>
  <conditionalFormatting sqref="H9:H25">
    <cfRule type="cellIs" dxfId="1" priority="4" stopIfTrue="1" operator="equal">
      <formula>$H$31</formula>
    </cfRule>
  </conditionalFormatting>
  <conditionalFormatting sqref="I9:I25">
    <cfRule type="cellIs" dxfId="0" priority="5" stopIfTrue="1" operator="equal">
      <formula>$I$31</formula>
    </cfRule>
  </conditionalFormatting>
  <printOptions horizontalCentered="1" verticalCentered="1"/>
  <pageMargins left="0" right="0" top="0" bottom="0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Calculations</vt:lpstr>
      <vt:lpstr>Results Yield</vt:lpstr>
      <vt:lpstr>Results Company</vt:lpstr>
      <vt:lpstr>'Results Company'!Print_Area</vt:lpstr>
      <vt:lpstr>'Results Yield'!Print_Area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2009-10-06T13:10:52Z</cp:lastPrinted>
  <dcterms:created xsi:type="dcterms:W3CDTF">1998-10-01T19:23:01Z</dcterms:created>
  <dcterms:modified xsi:type="dcterms:W3CDTF">2016-04-18T17:57:08Z</dcterms:modified>
</cp:coreProperties>
</file>