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11\"/>
    </mc:Choice>
  </mc:AlternateContent>
  <bookViews>
    <workbookView xWindow="705" yWindow="900" windowWidth="10290" windowHeight="4635"/>
  </bookViews>
  <sheets>
    <sheet name="Results" sheetId="2" r:id="rId1"/>
    <sheet name="Sheet3" sheetId="3" r:id="rId2"/>
  </sheets>
  <definedNames>
    <definedName name="_xlnm.Print_Area" localSheetId="0">Results!$A$1:$L$52</definedName>
  </definedNames>
  <calcPr calcId="162913"/>
</workbook>
</file>

<file path=xl/calcChain.xml><?xml version="1.0" encoding="utf-8"?>
<calcChain xmlns="http://schemas.openxmlformats.org/spreadsheetml/2006/main">
  <c r="K40" i="2" l="1"/>
  <c r="K41" i="2"/>
  <c r="K42" i="2"/>
  <c r="K43" i="2"/>
  <c r="O31" i="2"/>
  <c r="O32" i="2"/>
  <c r="O33" i="2"/>
  <c r="O34" i="2"/>
  <c r="O35" i="2"/>
  <c r="O36" i="2"/>
  <c r="N47" i="2"/>
  <c r="N48" i="2"/>
  <c r="O38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10" i="2"/>
  <c r="O9" i="2"/>
  <c r="J43" i="2"/>
  <c r="J42" i="2"/>
  <c r="J41" i="2"/>
  <c r="J40" i="2"/>
  <c r="D40" i="2"/>
  <c r="E40" i="2"/>
  <c r="F40" i="2"/>
  <c r="G40" i="2"/>
  <c r="H40" i="2"/>
  <c r="I40" i="2"/>
  <c r="D41" i="2"/>
  <c r="E41" i="2"/>
  <c r="F41" i="2"/>
  <c r="G41" i="2"/>
  <c r="H41" i="2"/>
  <c r="I41" i="2"/>
  <c r="D42" i="2"/>
  <c r="E42" i="2"/>
  <c r="F42" i="2"/>
  <c r="G42" i="2"/>
  <c r="H42" i="2"/>
  <c r="I42" i="2"/>
  <c r="D43" i="2"/>
  <c r="E43" i="2"/>
  <c r="F43" i="2"/>
  <c r="G43" i="2"/>
  <c r="H43" i="2"/>
  <c r="I43" i="2"/>
  <c r="C43" i="2"/>
  <c r="C42" i="2"/>
  <c r="C41" i="2"/>
  <c r="C40" i="2"/>
  <c r="N46" i="2" l="1"/>
  <c r="L35" i="2" l="1"/>
  <c r="L36" i="2"/>
  <c r="L12" i="2"/>
  <c r="L16" i="2"/>
  <c r="L20" i="2"/>
  <c r="L24" i="2"/>
  <c r="L28" i="2"/>
  <c r="L10" i="2"/>
  <c r="L13" i="2"/>
  <c r="L17" i="2"/>
  <c r="L21" i="2"/>
  <c r="L25" i="2"/>
  <c r="L29" i="2"/>
  <c r="L9" i="2"/>
  <c r="L32" i="2"/>
  <c r="L38" i="2"/>
  <c r="L14" i="2"/>
  <c r="L18" i="2"/>
  <c r="L22" i="2"/>
  <c r="L26" i="2"/>
  <c r="L30" i="2"/>
  <c r="L34" i="2"/>
  <c r="L15" i="2"/>
  <c r="L27" i="2"/>
  <c r="L11" i="2"/>
  <c r="L23" i="2"/>
  <c r="L31" i="2"/>
  <c r="L33" i="2"/>
  <c r="L19" i="2"/>
  <c r="L42" i="2" l="1"/>
  <c r="L40" i="2"/>
  <c r="L43" i="2"/>
  <c r="L41" i="2"/>
</calcChain>
</file>

<file path=xl/sharedStrings.xml><?xml version="1.0" encoding="utf-8"?>
<sst xmlns="http://schemas.openxmlformats.org/spreadsheetml/2006/main" count="97" uniqueCount="79">
  <si>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</si>
  <si>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</si>
  <si>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</si>
  <si>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</si>
  <si>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</si>
  <si>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</si>
  <si>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</si>
  <si>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</si>
  <si>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</si>
  <si>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</si>
  <si>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</si>
  <si>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</si>
  <si>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</si>
  <si>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</si>
  <si>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</si>
  <si>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</si>
  <si>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</si>
  <si>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</si>
  <si>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</si>
  <si>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</si>
  <si>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</si>
  <si>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</si>
  <si>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</si>
  <si>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</si>
  <si>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</si>
  <si>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</si>
  <si>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</si>
  <si>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</si>
  <si>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</si>
  <si>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</si>
  <si>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</si>
  <si>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Ethanol Yld    (gal/bu)</t>
  </si>
  <si>
    <t>YIELD, PROTEIN, OIL, STARCH, TEST WEIGHT, DENSITY and ETHANOL BASIS 15% MOISTURE.</t>
  </si>
  <si>
    <t>VALUE IS GROSS REVENUE PER ACRE MINUS 5 CENTS/BU/PT. FOR DRYING.</t>
  </si>
  <si>
    <t>2011 Strip Plots</t>
  </si>
  <si>
    <r>
      <t>2</t>
    </r>
    <r>
      <rPr>
        <sz val="11"/>
        <rFont val="Arial"/>
        <family val="2"/>
      </rPr>
      <t xml:space="preserve"> Value is determined by the current price for corn ($7.04) and a drying charge.</t>
    </r>
  </si>
  <si>
    <t>Copyright © 1996-2011, Iowa Grain Quality Initiative, Iowa State University, Ames, Iowa. All rights reserved.</t>
  </si>
  <si>
    <t>Wyffels Seed</t>
  </si>
  <si>
    <t>W1941 VT3</t>
  </si>
  <si>
    <t>Stine</t>
  </si>
  <si>
    <t>9417 VT3</t>
  </si>
  <si>
    <t>Pioneer</t>
  </si>
  <si>
    <t>P9910XR</t>
  </si>
  <si>
    <t xml:space="preserve">LG </t>
  </si>
  <si>
    <t>LG2508 VT3 Pro</t>
  </si>
  <si>
    <t>Heine Hybrid Seed</t>
  </si>
  <si>
    <t>631RR</t>
  </si>
  <si>
    <t>Fontanelle</t>
  </si>
  <si>
    <t xml:space="preserve">6A448 </t>
  </si>
  <si>
    <t xml:space="preserve">DeKalb </t>
  </si>
  <si>
    <t>DKC 48-12</t>
  </si>
  <si>
    <t>Dairyland</t>
  </si>
  <si>
    <t>9395 SSX</t>
  </si>
  <si>
    <t xml:space="preserve">Croplan </t>
  </si>
  <si>
    <t>4033 VT3 Pro</t>
  </si>
  <si>
    <t>Channel</t>
  </si>
  <si>
    <t>199-55 VT3</t>
  </si>
  <si>
    <t>AgriGold</t>
  </si>
  <si>
    <t>6220 VT3 Pro</t>
  </si>
  <si>
    <t>W2757 VT3 Pro</t>
  </si>
  <si>
    <t xml:space="preserve">9523 VT3 </t>
  </si>
  <si>
    <t>P0448XR</t>
  </si>
  <si>
    <t>LG2496 VT3</t>
  </si>
  <si>
    <t>H745 RR</t>
  </si>
  <si>
    <t>6A688</t>
  </si>
  <si>
    <t>DKC 50-77 vt 3 Pro</t>
  </si>
  <si>
    <t>9303 SSX</t>
  </si>
  <si>
    <t>5237 SS</t>
  </si>
  <si>
    <t>202-32</t>
  </si>
  <si>
    <t>6276 VT3</t>
  </si>
  <si>
    <t>9531 VT3 Pro</t>
  </si>
  <si>
    <t>P0216HR</t>
  </si>
  <si>
    <t>720RR</t>
  </si>
  <si>
    <t xml:space="preserve">DKC 53-78 </t>
  </si>
  <si>
    <t>201-16 VT3</t>
  </si>
  <si>
    <t>6384 VT3 Pro</t>
  </si>
  <si>
    <t>6T226</t>
  </si>
  <si>
    <t>ILCC</t>
  </si>
  <si>
    <t>Corn 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</si>
</sst>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00"/>
    <numFmt numFmtId="166" formatCode="0.0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166" fontId="2" fillId="2" borderId="0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" fontId="0" fillId="0" borderId="0" xfId="0" applyNumberFormat="1"/>
    <xf numFmtId="0" fontId="0" fillId="3" borderId="7" xfId="0" applyFill="1" applyBorder="1"/>
    <xf numFmtId="0" fontId="0" fillId="3" borderId="9" xfId="0" applyFill="1" applyBorder="1"/>
    <xf numFmtId="166" fontId="0" fillId="3" borderId="9" xfId="0" applyNumberFormat="1" applyFill="1" applyBorder="1"/>
    <xf numFmtId="0" fontId="0" fillId="3" borderId="8" xfId="0" applyFill="1" applyBorder="1"/>
    <xf numFmtId="0" fontId="2" fillId="2" borderId="18" xfId="0" applyFont="1" applyFill="1" applyBorder="1" applyAlignment="1">
      <alignment horizontal="centerContinuous"/>
    </xf>
    <xf numFmtId="0" fontId="2" fillId="2" borderId="19" xfId="0" applyFont="1" applyFill="1" applyBorder="1" applyAlignment="1">
      <alignment horizontal="centerContinuous"/>
    </xf>
    <xf numFmtId="166" fontId="0" fillId="2" borderId="20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2" fillId="2" borderId="21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166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4" borderId="21" xfId="0" applyFont="1" applyFill="1" applyBorder="1" applyAlignment="1">
      <alignment horizontal="centerContinuous"/>
    </xf>
    <xf numFmtId="0" fontId="2" fillId="4" borderId="22" xfId="0" applyFont="1" applyFill="1" applyBorder="1" applyAlignment="1">
      <alignment horizontal="centerContinuous"/>
    </xf>
    <xf numFmtId="166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2" borderId="23" xfId="0" applyFont="1" applyFill="1" applyBorder="1" applyAlignment="1">
      <alignment horizontal="centerContinuous"/>
    </xf>
    <xf numFmtId="0" fontId="2" fillId="2" borderId="24" xfId="0" applyFont="1" applyFill="1" applyBorder="1" applyAlignment="1">
      <alignment horizontal="centerContinuous"/>
    </xf>
    <xf numFmtId="166" fontId="0" fillId="2" borderId="25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0" fontId="3" fillId="0" borderId="0" xfId="0" applyFont="1"/>
    <xf numFmtId="164" fontId="0" fillId="2" borderId="26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64" fontId="1" fillId="5" borderId="28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/>
    </xf>
    <xf numFmtId="164" fontId="1" fillId="5" borderId="27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953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8</xdr:col>
      <xdr:colOff>447675</xdr:colOff>
      <xdr:row>39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3975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38</xdr:row>
      <xdr:rowOff>9525</xdr:rowOff>
    </xdr:from>
    <xdr:to>
      <xdr:col>11</xdr:col>
      <xdr:colOff>866775</xdr:colOff>
      <xdr:row>39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8943975"/>
          <a:ext cx="95250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2175"/>
          <a:ext cx="41529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2162175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2162175"/>
          <a:ext cx="8001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zoomScale="97" workbookViewId="0">
      <selection activeCell="O3" sqref="O3"/>
    </sheetView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5" width="14.42578125" customWidth="1"/>
    <col min="6" max="6" width="18.57031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1"/>
      <c r="B1" s="2"/>
      <c r="C1" s="81" t="s">
        <v>34</v>
      </c>
      <c r="D1" s="82"/>
      <c r="E1" s="82"/>
      <c r="F1" s="82"/>
      <c r="G1" s="67" t="s">
        <v>77</v>
      </c>
      <c r="H1" s="67"/>
      <c r="I1" s="67"/>
      <c r="J1" s="67"/>
      <c r="K1" s="67"/>
      <c r="L1" s="68"/>
    </row>
    <row r="2" spans="1:16" ht="16.899999999999999" customHeight="1" x14ac:dyDescent="0.2">
      <c r="A2" s="3"/>
      <c r="B2" s="4"/>
      <c r="C2" s="79" t="s">
        <v>0</v>
      </c>
      <c r="D2" s="80"/>
      <c r="E2" s="80"/>
      <c r="F2" s="80"/>
      <c r="G2" s="69"/>
      <c r="H2" s="69"/>
      <c r="I2" s="69"/>
      <c r="J2" s="69"/>
      <c r="K2" s="69"/>
      <c r="L2" s="70"/>
    </row>
    <row r="3" spans="1:16" ht="21.75" customHeight="1" x14ac:dyDescent="0.25">
      <c r="A3" s="3"/>
      <c r="B3" s="4"/>
      <c r="C3" s="5" t="s">
        <v>1</v>
      </c>
      <c r="D3" s="71" t="s">
        <v>78</v>
      </c>
      <c r="E3" s="71"/>
      <c r="F3" s="71"/>
      <c r="G3" s="71"/>
      <c r="H3" s="71"/>
      <c r="I3" s="71"/>
      <c r="J3" s="71"/>
      <c r="K3" s="71"/>
      <c r="L3" s="72"/>
    </row>
    <row r="4" spans="1:16" ht="21.75" customHeight="1" x14ac:dyDescent="0.2">
      <c r="A4" s="3"/>
      <c r="B4" s="4"/>
      <c r="C4" s="77" t="s">
        <v>11</v>
      </c>
      <c r="D4" s="78"/>
      <c r="E4" s="78"/>
      <c r="F4" s="78"/>
      <c r="G4" s="73"/>
      <c r="H4" s="73"/>
      <c r="I4" s="73"/>
      <c r="J4" s="73"/>
      <c r="K4" s="73"/>
      <c r="L4" s="74"/>
    </row>
    <row r="5" spans="1:16" ht="8.25" customHeight="1" thickBot="1" x14ac:dyDescent="0.2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7"/>
    </row>
    <row r="6" spans="1:16" ht="23.25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6" ht="48" customHeight="1" thickBot="1" x14ac:dyDescent="0.3">
      <c r="A7" s="12" t="s">
        <v>2</v>
      </c>
      <c r="B7" s="13" t="s">
        <v>3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4</v>
      </c>
      <c r="H7" s="14" t="s">
        <v>5</v>
      </c>
      <c r="I7" s="15" t="s">
        <v>6</v>
      </c>
      <c r="J7" s="14" t="s">
        <v>7</v>
      </c>
      <c r="K7" s="15" t="s">
        <v>31</v>
      </c>
      <c r="L7" s="16" t="s">
        <v>23</v>
      </c>
    </row>
    <row r="8" spans="1:16" ht="20.25" customHeight="1" thickTop="1" thickBot="1" x14ac:dyDescent="0.3">
      <c r="A8" s="17"/>
      <c r="B8" s="18"/>
      <c r="C8" s="18"/>
      <c r="D8" s="19"/>
      <c r="E8" s="75" t="s">
        <v>8</v>
      </c>
      <c r="F8" s="76"/>
      <c r="G8" s="20">
        <v>8</v>
      </c>
      <c r="H8" s="20">
        <v>3.6</v>
      </c>
      <c r="I8" s="20">
        <v>60</v>
      </c>
      <c r="J8" s="63">
        <v>1.27</v>
      </c>
      <c r="K8" s="62"/>
      <c r="L8" s="21"/>
    </row>
    <row r="9" spans="1:16" ht="14.25" x14ac:dyDescent="0.2">
      <c r="A9" s="56" t="s">
        <v>41</v>
      </c>
      <c r="B9" s="56" t="s">
        <v>71</v>
      </c>
      <c r="C9" s="66">
        <v>231.2</v>
      </c>
      <c r="D9" s="57">
        <v>1307.68</v>
      </c>
      <c r="E9" s="66">
        <v>57.7</v>
      </c>
      <c r="F9" s="66">
        <v>14.5</v>
      </c>
      <c r="G9" s="66">
        <v>6.7</v>
      </c>
      <c r="H9" s="66">
        <v>3.8</v>
      </c>
      <c r="I9" s="66">
        <v>61.2</v>
      </c>
      <c r="J9" s="65">
        <v>1.24</v>
      </c>
      <c r="K9" s="51">
        <v>2.9207949999999996</v>
      </c>
      <c r="L9" s="49">
        <f t="shared" ref="L9:L36" si="0">ROUND($J$46 +($J$47*(H9-$H$8)*(56/100))+(($N$46-((O9*$J$46/56)+((2000-O9)*($J$49/2000))))*(56/O9)), 2)</f>
        <v>7.01</v>
      </c>
      <c r="O9" s="22">
        <f t="shared" ref="O9:O36" si="1">(2000)*((0.01*$N$49)-0.48)/((0.01*G9)-0.48)</f>
        <v>1549.6368038740918</v>
      </c>
      <c r="P9" s="22"/>
    </row>
    <row r="10" spans="1:16" ht="14.25" x14ac:dyDescent="0.2">
      <c r="A10" s="56" t="s">
        <v>41</v>
      </c>
      <c r="B10" s="56" t="s">
        <v>61</v>
      </c>
      <c r="C10" s="66">
        <v>222</v>
      </c>
      <c r="D10" s="57">
        <v>1242.95</v>
      </c>
      <c r="E10" s="66">
        <v>61.4</v>
      </c>
      <c r="F10" s="66">
        <v>15.6</v>
      </c>
      <c r="G10" s="66">
        <v>7</v>
      </c>
      <c r="H10" s="66">
        <v>3.3</v>
      </c>
      <c r="I10" s="66">
        <v>61.7</v>
      </c>
      <c r="J10" s="65">
        <v>1.29</v>
      </c>
      <c r="K10" s="51">
        <v>2.9187939999999997</v>
      </c>
      <c r="L10" s="50">
        <f t="shared" si="0"/>
        <v>6.89</v>
      </c>
      <c r="O10" s="22">
        <f t="shared" si="1"/>
        <v>1560.9756097560974</v>
      </c>
      <c r="P10" s="22"/>
    </row>
    <row r="11" spans="1:16" ht="14.25" x14ac:dyDescent="0.2">
      <c r="A11" s="56" t="s">
        <v>49</v>
      </c>
      <c r="B11" s="56" t="s">
        <v>73</v>
      </c>
      <c r="C11" s="66">
        <v>221.2</v>
      </c>
      <c r="D11" s="57">
        <v>1255.22</v>
      </c>
      <c r="E11" s="66">
        <v>59.1</v>
      </c>
      <c r="F11" s="66">
        <v>14.1</v>
      </c>
      <c r="G11" s="66">
        <v>6.7</v>
      </c>
      <c r="H11" s="66">
        <v>3.8</v>
      </c>
      <c r="I11" s="66">
        <v>61.1</v>
      </c>
      <c r="J11" s="65">
        <v>1.26</v>
      </c>
      <c r="K11" s="51">
        <v>2.9233749999999996</v>
      </c>
      <c r="L11" s="50">
        <f t="shared" si="0"/>
        <v>7.01</v>
      </c>
      <c r="O11" s="22">
        <f t="shared" si="1"/>
        <v>1549.6368038740918</v>
      </c>
      <c r="P11" s="22"/>
    </row>
    <row r="12" spans="1:16" ht="14.25" x14ac:dyDescent="0.2">
      <c r="A12" s="56" t="s">
        <v>57</v>
      </c>
      <c r="B12" s="56" t="s">
        <v>75</v>
      </c>
      <c r="C12" s="66">
        <v>218.4</v>
      </c>
      <c r="D12" s="57">
        <v>1239.27</v>
      </c>
      <c r="E12" s="66">
        <v>56.7</v>
      </c>
      <c r="F12" s="66">
        <v>14.1</v>
      </c>
      <c r="G12" s="66">
        <v>6.8</v>
      </c>
      <c r="H12" s="66">
        <v>3.8</v>
      </c>
      <c r="I12" s="66">
        <v>60.8</v>
      </c>
      <c r="J12" s="65">
        <v>1.22</v>
      </c>
      <c r="K12" s="51">
        <v>2.9126129999999995</v>
      </c>
      <c r="L12" s="50">
        <f t="shared" si="0"/>
        <v>7.02</v>
      </c>
      <c r="O12" s="22">
        <f t="shared" si="1"/>
        <v>1553.3980582524271</v>
      </c>
      <c r="P12" s="22"/>
    </row>
    <row r="13" spans="1:16" ht="14.25" x14ac:dyDescent="0.2">
      <c r="A13" s="56" t="s">
        <v>49</v>
      </c>
      <c r="B13" s="56" t="s">
        <v>50</v>
      </c>
      <c r="C13" s="66">
        <v>218.1</v>
      </c>
      <c r="D13" s="57">
        <v>1235.51</v>
      </c>
      <c r="E13" s="66">
        <v>58.7</v>
      </c>
      <c r="F13" s="66">
        <v>14.3</v>
      </c>
      <c r="G13" s="66">
        <v>7</v>
      </c>
      <c r="H13" s="66">
        <v>3.5</v>
      </c>
      <c r="I13" s="66">
        <v>61.5</v>
      </c>
      <c r="J13" s="65">
        <v>1.27</v>
      </c>
      <c r="K13" s="51">
        <v>2.9128719999999997</v>
      </c>
      <c r="L13" s="50">
        <f t="shared" si="0"/>
        <v>6.94</v>
      </c>
      <c r="O13" s="22">
        <f t="shared" si="1"/>
        <v>1560.9756097560974</v>
      </c>
      <c r="P13" s="22"/>
    </row>
    <row r="14" spans="1:16" ht="14.25" x14ac:dyDescent="0.2">
      <c r="A14" s="56" t="s">
        <v>43</v>
      </c>
      <c r="B14" s="56" t="s">
        <v>44</v>
      </c>
      <c r="C14" s="66">
        <v>218</v>
      </c>
      <c r="D14" s="57">
        <v>1233.06</v>
      </c>
      <c r="E14" s="66">
        <v>60.5</v>
      </c>
      <c r="F14" s="66">
        <v>14.5</v>
      </c>
      <c r="G14" s="66">
        <v>7.2</v>
      </c>
      <c r="H14" s="66">
        <v>3.7</v>
      </c>
      <c r="I14" s="66">
        <v>61.4</v>
      </c>
      <c r="J14" s="65">
        <v>1.3</v>
      </c>
      <c r="K14" s="51">
        <v>2.9021959999999996</v>
      </c>
      <c r="L14" s="50">
        <f t="shared" si="0"/>
        <v>7.02</v>
      </c>
      <c r="O14" s="22">
        <f t="shared" si="1"/>
        <v>1568.627450980392</v>
      </c>
      <c r="P14" s="22"/>
    </row>
    <row r="15" spans="1:16" ht="14.25" x14ac:dyDescent="0.2">
      <c r="A15" s="56" t="s">
        <v>47</v>
      </c>
      <c r="B15" s="56" t="s">
        <v>64</v>
      </c>
      <c r="C15" s="66">
        <v>217.8</v>
      </c>
      <c r="D15" s="57">
        <v>1221.97</v>
      </c>
      <c r="E15" s="66">
        <v>61.5</v>
      </c>
      <c r="F15" s="66">
        <v>15.4</v>
      </c>
      <c r="G15" s="66">
        <v>7.3</v>
      </c>
      <c r="H15" s="66">
        <v>3.9</v>
      </c>
      <c r="I15" s="66">
        <v>60.8</v>
      </c>
      <c r="J15" s="65">
        <v>1.27</v>
      </c>
      <c r="K15" s="51">
        <v>2.8893819999999999</v>
      </c>
      <c r="L15" s="50">
        <f t="shared" si="0"/>
        <v>7.08</v>
      </c>
      <c r="O15" s="22">
        <f t="shared" si="1"/>
        <v>1572.4815724815724</v>
      </c>
      <c r="P15" s="22"/>
    </row>
    <row r="16" spans="1:16" ht="14.25" x14ac:dyDescent="0.2">
      <c r="A16" s="56" t="s">
        <v>51</v>
      </c>
      <c r="B16" s="56" t="s">
        <v>66</v>
      </c>
      <c r="C16" s="66">
        <v>217.1</v>
      </c>
      <c r="D16" s="57">
        <v>1229.9000000000001</v>
      </c>
      <c r="E16" s="66">
        <v>59.2</v>
      </c>
      <c r="F16" s="66">
        <v>14.3</v>
      </c>
      <c r="G16" s="66">
        <v>7.3</v>
      </c>
      <c r="H16" s="66">
        <v>3.9</v>
      </c>
      <c r="I16" s="66">
        <v>60.7</v>
      </c>
      <c r="J16" s="65">
        <v>1.27</v>
      </c>
      <c r="K16" s="51">
        <v>2.8893819999999999</v>
      </c>
      <c r="L16" s="50">
        <f t="shared" si="0"/>
        <v>7.08</v>
      </c>
      <c r="O16" s="22">
        <f t="shared" si="1"/>
        <v>1572.4815724815724</v>
      </c>
      <c r="P16" s="22"/>
    </row>
    <row r="17" spans="1:16" ht="14.25" x14ac:dyDescent="0.2">
      <c r="A17" s="56" t="s">
        <v>45</v>
      </c>
      <c r="B17" s="56" t="s">
        <v>63</v>
      </c>
      <c r="C17" s="66">
        <v>216.9</v>
      </c>
      <c r="D17" s="57">
        <v>1216.57</v>
      </c>
      <c r="E17" s="66">
        <v>60.8</v>
      </c>
      <c r="F17" s="66">
        <v>15.4</v>
      </c>
      <c r="G17" s="66">
        <v>6.9</v>
      </c>
      <c r="H17" s="66">
        <v>4</v>
      </c>
      <c r="I17" s="66">
        <v>61.1</v>
      </c>
      <c r="J17" s="65">
        <v>1.28</v>
      </c>
      <c r="K17" s="51">
        <v>2.9114089999999999</v>
      </c>
      <c r="L17" s="50">
        <f t="shared" si="0"/>
        <v>7.08</v>
      </c>
      <c r="O17" s="22">
        <f t="shared" si="1"/>
        <v>1557.177615571776</v>
      </c>
      <c r="P17" s="22"/>
    </row>
    <row r="18" spans="1:16" ht="14.25" x14ac:dyDescent="0.2">
      <c r="A18" s="56" t="s">
        <v>39</v>
      </c>
      <c r="B18" s="56" t="s">
        <v>70</v>
      </c>
      <c r="C18" s="66">
        <v>215.6</v>
      </c>
      <c r="D18" s="57">
        <v>1202.17</v>
      </c>
      <c r="E18" s="66">
        <v>58.5</v>
      </c>
      <c r="F18" s="66">
        <v>16.100000000000001</v>
      </c>
      <c r="G18" s="66">
        <v>6.8</v>
      </c>
      <c r="H18" s="66">
        <v>3.3</v>
      </c>
      <c r="I18" s="66">
        <v>61.7</v>
      </c>
      <c r="J18" s="65">
        <v>1.24</v>
      </c>
      <c r="K18" s="51">
        <v>2.9235479999999994</v>
      </c>
      <c r="L18" s="50">
        <f t="shared" si="0"/>
        <v>6.87</v>
      </c>
      <c r="O18" s="22">
        <f t="shared" si="1"/>
        <v>1553.3980582524271</v>
      </c>
      <c r="P18" s="22"/>
    </row>
    <row r="19" spans="1:16" ht="14.25" x14ac:dyDescent="0.2">
      <c r="A19" s="56" t="s">
        <v>53</v>
      </c>
      <c r="B19" s="56" t="s">
        <v>67</v>
      </c>
      <c r="C19" s="66">
        <v>215.3</v>
      </c>
      <c r="D19" s="57">
        <v>1218.49</v>
      </c>
      <c r="E19" s="66">
        <v>59.3</v>
      </c>
      <c r="F19" s="66">
        <v>14.4</v>
      </c>
      <c r="G19" s="66">
        <v>7.6</v>
      </c>
      <c r="H19" s="66">
        <v>3.7</v>
      </c>
      <c r="I19" s="66">
        <v>60.7</v>
      </c>
      <c r="J19" s="65">
        <v>1.27</v>
      </c>
      <c r="K19" s="51">
        <v>2.8759179999999995</v>
      </c>
      <c r="L19" s="50">
        <f t="shared" si="0"/>
        <v>7.04</v>
      </c>
      <c r="O19" s="22">
        <f t="shared" si="1"/>
        <v>1584.158415841584</v>
      </c>
      <c r="P19" s="22"/>
    </row>
    <row r="20" spans="1:16" ht="14.25" x14ac:dyDescent="0.2">
      <c r="A20" s="56" t="s">
        <v>49</v>
      </c>
      <c r="B20" s="56" t="s">
        <v>65</v>
      </c>
      <c r="C20" s="66">
        <v>212.6</v>
      </c>
      <c r="D20" s="57">
        <v>1205.52</v>
      </c>
      <c r="E20" s="66">
        <v>61.3</v>
      </c>
      <c r="F20" s="66">
        <v>14.2</v>
      </c>
      <c r="G20" s="66">
        <v>6.9</v>
      </c>
      <c r="H20" s="66">
        <v>3.3</v>
      </c>
      <c r="I20" s="66">
        <v>62</v>
      </c>
      <c r="J20" s="65">
        <v>1.3</v>
      </c>
      <c r="K20" s="51">
        <v>2.9256859999999998</v>
      </c>
      <c r="L20" s="50">
        <f t="shared" si="0"/>
        <v>6.88</v>
      </c>
      <c r="O20" s="22">
        <f t="shared" si="1"/>
        <v>1557.177615571776</v>
      </c>
      <c r="P20" s="22"/>
    </row>
    <row r="21" spans="1:16" ht="14.25" x14ac:dyDescent="0.2">
      <c r="A21" s="56" t="s">
        <v>45</v>
      </c>
      <c r="B21" s="56" t="s">
        <v>72</v>
      </c>
      <c r="C21" s="66">
        <v>211.9</v>
      </c>
      <c r="D21" s="57">
        <v>1199.58</v>
      </c>
      <c r="E21" s="66">
        <v>59.3</v>
      </c>
      <c r="F21" s="66">
        <v>14.4</v>
      </c>
      <c r="G21" s="66">
        <v>6.2</v>
      </c>
      <c r="H21" s="66">
        <v>4.0999999999999996</v>
      </c>
      <c r="I21" s="66">
        <v>61.5</v>
      </c>
      <c r="J21" s="65">
        <v>1.26</v>
      </c>
      <c r="K21" s="51">
        <v>2.9463719999999998</v>
      </c>
      <c r="L21" s="50">
        <f t="shared" si="0"/>
        <v>7.06</v>
      </c>
      <c r="O21" s="22">
        <f t="shared" si="1"/>
        <v>1531.1004784688994</v>
      </c>
      <c r="P21" s="22"/>
    </row>
    <row r="22" spans="1:16" ht="14.25" x14ac:dyDescent="0.2">
      <c r="A22" s="56" t="s">
        <v>57</v>
      </c>
      <c r="B22" s="56" t="s">
        <v>69</v>
      </c>
      <c r="C22" s="66">
        <v>209.3</v>
      </c>
      <c r="D22" s="57">
        <v>1184.81</v>
      </c>
      <c r="E22" s="66">
        <v>61</v>
      </c>
      <c r="F22" s="66">
        <v>14.4</v>
      </c>
      <c r="G22" s="66">
        <v>6.8</v>
      </c>
      <c r="H22" s="66">
        <v>3.8</v>
      </c>
      <c r="I22" s="66">
        <v>61.6</v>
      </c>
      <c r="J22" s="65">
        <v>1.29</v>
      </c>
      <c r="K22" s="51">
        <v>2.9216429999999995</v>
      </c>
      <c r="L22" s="50">
        <f t="shared" si="0"/>
        <v>7.02</v>
      </c>
      <c r="O22" s="22">
        <f t="shared" si="1"/>
        <v>1553.3980582524271</v>
      </c>
      <c r="P22" s="22"/>
    </row>
    <row r="23" spans="1:16" ht="14.25" x14ac:dyDescent="0.2">
      <c r="A23" s="56" t="s">
        <v>39</v>
      </c>
      <c r="B23" s="56" t="s">
        <v>60</v>
      </c>
      <c r="C23" s="66">
        <v>209.1</v>
      </c>
      <c r="D23" s="57">
        <v>1181.23</v>
      </c>
      <c r="E23" s="66">
        <v>59.9</v>
      </c>
      <c r="F23" s="66">
        <v>14.6</v>
      </c>
      <c r="G23" s="66">
        <v>7.2</v>
      </c>
      <c r="H23" s="66">
        <v>4.0999999999999996</v>
      </c>
      <c r="I23" s="66">
        <v>60.7</v>
      </c>
      <c r="J23" s="65">
        <v>1.29</v>
      </c>
      <c r="K23" s="51">
        <v>2.8942219999999996</v>
      </c>
      <c r="L23" s="50">
        <f t="shared" si="0"/>
        <v>7.13</v>
      </c>
      <c r="O23" s="22">
        <f t="shared" si="1"/>
        <v>1568.627450980392</v>
      </c>
      <c r="P23" s="22"/>
    </row>
    <row r="24" spans="1:16" ht="14.25" x14ac:dyDescent="0.2">
      <c r="A24" s="56" t="s">
        <v>47</v>
      </c>
      <c r="B24" s="56" t="s">
        <v>48</v>
      </c>
      <c r="C24" s="66">
        <v>208.6</v>
      </c>
      <c r="D24" s="57">
        <v>1184.75</v>
      </c>
      <c r="E24" s="66">
        <v>61</v>
      </c>
      <c r="F24" s="66">
        <v>14</v>
      </c>
      <c r="G24" s="66">
        <v>7.4</v>
      </c>
      <c r="H24" s="66">
        <v>3.6</v>
      </c>
      <c r="I24" s="66">
        <v>61.1</v>
      </c>
      <c r="J24" s="65">
        <v>1.3</v>
      </c>
      <c r="K24" s="51">
        <v>2.8926629999999998</v>
      </c>
      <c r="L24" s="50">
        <f t="shared" si="0"/>
        <v>7</v>
      </c>
      <c r="O24" s="22">
        <f t="shared" si="1"/>
        <v>1576.3546798029554</v>
      </c>
      <c r="P24" s="22"/>
    </row>
    <row r="25" spans="1:16" ht="14.25" x14ac:dyDescent="0.2">
      <c r="A25" s="56" t="s">
        <v>37</v>
      </c>
      <c r="B25" s="56" t="s">
        <v>59</v>
      </c>
      <c r="C25" s="66">
        <v>207.3</v>
      </c>
      <c r="D25" s="57">
        <v>1174.46</v>
      </c>
      <c r="E25" s="66">
        <v>59.6</v>
      </c>
      <c r="F25" s="66">
        <v>14.3</v>
      </c>
      <c r="G25" s="66">
        <v>7.2</v>
      </c>
      <c r="H25" s="66">
        <v>3.5</v>
      </c>
      <c r="I25" s="66">
        <v>61.2</v>
      </c>
      <c r="J25" s="65">
        <v>1.28</v>
      </c>
      <c r="K25" s="51">
        <v>2.9029579999999995</v>
      </c>
      <c r="L25" s="50">
        <f t="shared" si="0"/>
        <v>6.96</v>
      </c>
      <c r="O25" s="22">
        <f t="shared" si="1"/>
        <v>1568.627450980392</v>
      </c>
      <c r="P25" s="22"/>
    </row>
    <row r="26" spans="1:16" ht="14.25" x14ac:dyDescent="0.2">
      <c r="A26" s="56" t="s">
        <v>55</v>
      </c>
      <c r="B26" s="56" t="s">
        <v>56</v>
      </c>
      <c r="C26" s="66">
        <v>206</v>
      </c>
      <c r="D26" s="57">
        <v>1173.95</v>
      </c>
      <c r="E26" s="66">
        <v>58.6</v>
      </c>
      <c r="F26" s="66">
        <v>13.6</v>
      </c>
      <c r="G26" s="66">
        <v>7.2</v>
      </c>
      <c r="H26" s="66">
        <v>3.7</v>
      </c>
      <c r="I26" s="66">
        <v>60.8</v>
      </c>
      <c r="J26" s="65">
        <v>1.24</v>
      </c>
      <c r="K26" s="51">
        <v>2.8944559999999995</v>
      </c>
      <c r="L26" s="50">
        <f t="shared" si="0"/>
        <v>7.02</v>
      </c>
      <c r="O26" s="22">
        <f t="shared" si="1"/>
        <v>1568.627450980392</v>
      </c>
      <c r="P26" s="22"/>
    </row>
    <row r="27" spans="1:16" ht="14.25" x14ac:dyDescent="0.2">
      <c r="A27" s="56" t="s">
        <v>55</v>
      </c>
      <c r="B27" s="56" t="s">
        <v>68</v>
      </c>
      <c r="C27" s="66">
        <v>205.6</v>
      </c>
      <c r="D27" s="57">
        <v>1160.6600000000001</v>
      </c>
      <c r="E27" s="66">
        <v>59.1</v>
      </c>
      <c r="F27" s="66">
        <v>14.7</v>
      </c>
      <c r="G27" s="66">
        <v>7</v>
      </c>
      <c r="H27" s="66">
        <v>3.7</v>
      </c>
      <c r="I27" s="66">
        <v>61.1</v>
      </c>
      <c r="J27" s="65">
        <v>1.26</v>
      </c>
      <c r="K27" s="51">
        <v>2.9082399999999997</v>
      </c>
      <c r="L27" s="50">
        <f t="shared" si="0"/>
        <v>7</v>
      </c>
      <c r="O27" s="22">
        <f t="shared" si="1"/>
        <v>1560.9756097560974</v>
      </c>
      <c r="P27" s="22"/>
    </row>
    <row r="28" spans="1:16" ht="14.25" x14ac:dyDescent="0.2">
      <c r="A28" s="56" t="s">
        <v>51</v>
      </c>
      <c r="B28" s="56" t="s">
        <v>52</v>
      </c>
      <c r="C28" s="66">
        <v>205.5</v>
      </c>
      <c r="D28" s="57">
        <v>1170.0999999999999</v>
      </c>
      <c r="E28" s="66">
        <v>58.6</v>
      </c>
      <c r="F28" s="66">
        <v>13.7</v>
      </c>
      <c r="G28" s="66">
        <v>6.9</v>
      </c>
      <c r="H28" s="66">
        <v>3.8</v>
      </c>
      <c r="I28" s="66">
        <v>61.3</v>
      </c>
      <c r="J28" s="65">
        <v>1.25</v>
      </c>
      <c r="K28" s="51">
        <v>2.9108809999999998</v>
      </c>
      <c r="L28" s="50">
        <f t="shared" si="0"/>
        <v>7.02</v>
      </c>
      <c r="O28" s="22">
        <f t="shared" si="1"/>
        <v>1557.177615571776</v>
      </c>
      <c r="P28" s="22"/>
    </row>
    <row r="29" spans="1:16" ht="14.25" x14ac:dyDescent="0.2">
      <c r="A29" s="56" t="s">
        <v>55</v>
      </c>
      <c r="B29" s="56" t="s">
        <v>74</v>
      </c>
      <c r="C29" s="66">
        <v>205.5</v>
      </c>
      <c r="D29" s="57">
        <v>1163.4100000000001</v>
      </c>
      <c r="E29" s="66">
        <v>61.1</v>
      </c>
      <c r="F29" s="66">
        <v>14.4</v>
      </c>
      <c r="G29" s="66">
        <v>6.6</v>
      </c>
      <c r="H29" s="66">
        <v>3.9</v>
      </c>
      <c r="I29" s="66">
        <v>61.7</v>
      </c>
      <c r="J29" s="65">
        <v>1.29</v>
      </c>
      <c r="K29" s="51">
        <v>2.9311759999999998</v>
      </c>
      <c r="L29" s="50">
        <f t="shared" si="0"/>
        <v>7.03</v>
      </c>
      <c r="O29" s="22">
        <f t="shared" si="1"/>
        <v>1545.8937198067631</v>
      </c>
      <c r="P29" s="22"/>
    </row>
    <row r="30" spans="1:16" ht="14.25" x14ac:dyDescent="0.2">
      <c r="A30" s="56" t="s">
        <v>39</v>
      </c>
      <c r="B30" s="56" t="s">
        <v>40</v>
      </c>
      <c r="C30" s="66">
        <v>204</v>
      </c>
      <c r="D30" s="57">
        <v>1162.04</v>
      </c>
      <c r="E30" s="66">
        <v>61.2</v>
      </c>
      <c r="F30" s="66">
        <v>13.7</v>
      </c>
      <c r="G30" s="66">
        <v>7.5</v>
      </c>
      <c r="H30" s="66">
        <v>3.7</v>
      </c>
      <c r="I30" s="66">
        <v>60.7</v>
      </c>
      <c r="J30" s="65">
        <v>1.28</v>
      </c>
      <c r="K30" s="51">
        <v>2.8828099999999997</v>
      </c>
      <c r="L30" s="50">
        <f t="shared" si="0"/>
        <v>7.04</v>
      </c>
      <c r="O30" s="22">
        <f t="shared" si="1"/>
        <v>1580.2469135802467</v>
      </c>
      <c r="P30" s="22"/>
    </row>
    <row r="31" spans="1:16" ht="14.25" x14ac:dyDescent="0.2">
      <c r="A31" s="56" t="s">
        <v>53</v>
      </c>
      <c r="B31" s="56" t="s">
        <v>54</v>
      </c>
      <c r="C31" s="66">
        <v>200.7</v>
      </c>
      <c r="D31" s="57">
        <v>1139.0899999999999</v>
      </c>
      <c r="E31" s="66">
        <v>60.8</v>
      </c>
      <c r="F31" s="66">
        <v>14.1</v>
      </c>
      <c r="G31" s="66">
        <v>6.7</v>
      </c>
      <c r="H31" s="66">
        <v>3.8</v>
      </c>
      <c r="I31" s="66">
        <v>61.4</v>
      </c>
      <c r="J31" s="65">
        <v>1.28</v>
      </c>
      <c r="K31" s="51">
        <v>2.9259549999999996</v>
      </c>
      <c r="L31" s="50">
        <f t="shared" si="0"/>
        <v>7.01</v>
      </c>
      <c r="O31" s="22">
        <f t="shared" si="1"/>
        <v>1549.6368038740918</v>
      </c>
      <c r="P31" s="22"/>
    </row>
    <row r="32" spans="1:16" ht="14.25" x14ac:dyDescent="0.2">
      <c r="A32" s="56" t="s">
        <v>57</v>
      </c>
      <c r="B32" s="56" t="s">
        <v>58</v>
      </c>
      <c r="C32" s="66">
        <v>196.6</v>
      </c>
      <c r="D32" s="57">
        <v>1119.5899999999999</v>
      </c>
      <c r="E32" s="66">
        <v>59.8</v>
      </c>
      <c r="F32" s="66">
        <v>13.7</v>
      </c>
      <c r="G32" s="66">
        <v>7</v>
      </c>
      <c r="H32" s="66">
        <v>3.8</v>
      </c>
      <c r="I32" s="66">
        <v>61.2</v>
      </c>
      <c r="J32" s="65">
        <v>1.28</v>
      </c>
      <c r="K32" s="51">
        <v>2.9091489999999998</v>
      </c>
      <c r="L32" s="50">
        <f t="shared" si="0"/>
        <v>7.03</v>
      </c>
      <c r="O32" s="22">
        <f t="shared" si="1"/>
        <v>1560.9756097560974</v>
      </c>
      <c r="P32" s="22"/>
    </row>
    <row r="33" spans="1:16" ht="14.25" x14ac:dyDescent="0.2">
      <c r="A33" s="56" t="s">
        <v>45</v>
      </c>
      <c r="B33" s="56" t="s">
        <v>46</v>
      </c>
      <c r="C33" s="66">
        <v>194.3</v>
      </c>
      <c r="D33" s="57">
        <v>1084.95</v>
      </c>
      <c r="E33" s="66">
        <v>60.6</v>
      </c>
      <c r="F33" s="66">
        <v>15.9</v>
      </c>
      <c r="G33" s="66">
        <v>6.9</v>
      </c>
      <c r="H33" s="66">
        <v>3.8</v>
      </c>
      <c r="I33" s="66">
        <v>61.4</v>
      </c>
      <c r="J33" s="65">
        <v>1.3</v>
      </c>
      <c r="K33" s="51">
        <v>2.9173309999999999</v>
      </c>
      <c r="L33" s="50">
        <f t="shared" si="0"/>
        <v>7.02</v>
      </c>
      <c r="O33" s="22">
        <f t="shared" si="1"/>
        <v>1557.177615571776</v>
      </c>
      <c r="P33" s="22"/>
    </row>
    <row r="34" spans="1:16" ht="14.25" x14ac:dyDescent="0.2">
      <c r="A34" s="56" t="s">
        <v>37</v>
      </c>
      <c r="B34" s="56" t="s">
        <v>38</v>
      </c>
      <c r="C34" s="66">
        <v>194</v>
      </c>
      <c r="D34" s="57">
        <v>1099.72</v>
      </c>
      <c r="E34" s="66">
        <v>60.4</v>
      </c>
      <c r="F34" s="66">
        <v>14.2</v>
      </c>
      <c r="G34" s="66">
        <v>7.3</v>
      </c>
      <c r="H34" s="66">
        <v>3.6</v>
      </c>
      <c r="I34" s="66">
        <v>61.1</v>
      </c>
      <c r="J34" s="65">
        <v>1.28</v>
      </c>
      <c r="K34" s="51">
        <v>2.8956849999999998</v>
      </c>
      <c r="L34" s="50">
        <f t="shared" si="0"/>
        <v>6.99</v>
      </c>
      <c r="O34" s="22">
        <f t="shared" si="1"/>
        <v>1572.4815724815724</v>
      </c>
      <c r="P34" s="22"/>
    </row>
    <row r="35" spans="1:16" ht="14.25" x14ac:dyDescent="0.2">
      <c r="A35" s="56" t="s">
        <v>43</v>
      </c>
      <c r="B35" s="56" t="s">
        <v>62</v>
      </c>
      <c r="C35" s="66">
        <v>193.1</v>
      </c>
      <c r="D35" s="57">
        <v>1096.57</v>
      </c>
      <c r="E35" s="66">
        <v>60</v>
      </c>
      <c r="F35" s="66">
        <v>14</v>
      </c>
      <c r="G35" s="66">
        <v>7.2</v>
      </c>
      <c r="H35" s="66">
        <v>3.7</v>
      </c>
      <c r="I35" s="66">
        <v>61</v>
      </c>
      <c r="J35" s="65">
        <v>1.27</v>
      </c>
      <c r="K35" s="51">
        <v>2.8983259999999995</v>
      </c>
      <c r="L35" s="50">
        <f t="shared" si="0"/>
        <v>7.02</v>
      </c>
      <c r="O35" s="22">
        <f t="shared" si="1"/>
        <v>1568.627450980392</v>
      </c>
      <c r="P35" s="22"/>
    </row>
    <row r="36" spans="1:16" ht="14.25" x14ac:dyDescent="0.2">
      <c r="A36" s="56" t="s">
        <v>41</v>
      </c>
      <c r="B36" s="56" t="s">
        <v>42</v>
      </c>
      <c r="C36" s="66">
        <v>192.1</v>
      </c>
      <c r="D36" s="57">
        <v>1090.24</v>
      </c>
      <c r="E36" s="66">
        <v>58.3</v>
      </c>
      <c r="F36" s="66">
        <v>14.1</v>
      </c>
      <c r="G36" s="66">
        <v>6.7</v>
      </c>
      <c r="H36" s="66">
        <v>4</v>
      </c>
      <c r="I36" s="66">
        <v>61.2</v>
      </c>
      <c r="J36" s="65">
        <v>1.26</v>
      </c>
      <c r="K36" s="51">
        <v>2.9200329999999997</v>
      </c>
      <c r="L36" s="50">
        <f t="shared" si="0"/>
        <v>7.07</v>
      </c>
      <c r="O36" s="22">
        <f t="shared" si="1"/>
        <v>1549.6368038740918</v>
      </c>
      <c r="P36" s="22"/>
    </row>
    <row r="37" spans="1:16" ht="13.5" thickBot="1" x14ac:dyDescent="0.25">
      <c r="A37" s="83" t="s">
        <v>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5"/>
      <c r="O37" s="22"/>
      <c r="P37" s="22"/>
    </row>
    <row r="38" spans="1:16" ht="15" thickBot="1" x14ac:dyDescent="0.25">
      <c r="A38" s="58" t="s">
        <v>47</v>
      </c>
      <c r="B38" s="59" t="s">
        <v>76</v>
      </c>
      <c r="C38" s="66">
        <v>218.5</v>
      </c>
      <c r="D38" s="57">
        <v>1221.4000000000001</v>
      </c>
      <c r="E38" s="66">
        <v>60.1</v>
      </c>
      <c r="F38" s="66">
        <v>15.8</v>
      </c>
      <c r="G38" s="66">
        <v>6.6</v>
      </c>
      <c r="H38" s="66">
        <v>3.9</v>
      </c>
      <c r="I38" s="66">
        <v>61.6</v>
      </c>
      <c r="J38" s="51">
        <v>1.28</v>
      </c>
      <c r="K38" s="51">
        <v>2.9298859999999998</v>
      </c>
      <c r="L38" s="48">
        <f>ROUND($J$46 +($J$47*(H38-$H$8)*(56/100))+(($N$46-((O38*$J$46/56)+((2000-O38)*($J$49/2000))))*(56/O38)), 2)</f>
        <v>7.03</v>
      </c>
      <c r="O38" s="22">
        <f>(2000)*((0.01*$N$49)-0.48)/((0.01*G38)-0.48)</f>
        <v>1545.8937198067631</v>
      </c>
      <c r="P38" s="22"/>
    </row>
    <row r="39" spans="1:16" ht="23.25" customHeight="1" thickBot="1" x14ac:dyDescent="0.25">
      <c r="A39" s="23"/>
      <c r="B39" s="24"/>
      <c r="C39" s="24"/>
      <c r="D39" s="24"/>
      <c r="E39" s="24"/>
      <c r="F39" s="24"/>
      <c r="G39" s="25"/>
      <c r="H39" s="25"/>
      <c r="I39" s="25"/>
      <c r="J39" s="24"/>
      <c r="K39" s="24"/>
      <c r="L39" s="26"/>
    </row>
    <row r="40" spans="1:16" ht="17.25" x14ac:dyDescent="0.25">
      <c r="A40" s="27" t="s">
        <v>15</v>
      </c>
      <c r="B40" s="28"/>
      <c r="C40" s="29">
        <f t="shared" ref="C40:L40" si="2">AVERAGE(C9:C36)</f>
        <v>209.56428571428575</v>
      </c>
      <c r="D40" s="52">
        <f t="shared" si="2"/>
        <v>1185.4807142857142</v>
      </c>
      <c r="E40" s="29">
        <f t="shared" si="2"/>
        <v>59.785714285714263</v>
      </c>
      <c r="F40" s="29">
        <f t="shared" si="2"/>
        <v>14.453571428571427</v>
      </c>
      <c r="G40" s="29">
        <f t="shared" si="2"/>
        <v>7</v>
      </c>
      <c r="H40" s="29">
        <f t="shared" si="2"/>
        <v>3.7357142857142853</v>
      </c>
      <c r="I40" s="29">
        <f t="shared" si="2"/>
        <v>61.203571428571436</v>
      </c>
      <c r="J40" s="30">
        <f t="shared" si="2"/>
        <v>1.2721428571428572</v>
      </c>
      <c r="K40" s="30">
        <f t="shared" si="2"/>
        <v>2.9092096428571428</v>
      </c>
      <c r="L40" s="44">
        <f t="shared" si="2"/>
        <v>7.012142857142857</v>
      </c>
    </row>
    <row r="41" spans="1:16" ht="17.25" x14ac:dyDescent="0.25">
      <c r="A41" s="31" t="s">
        <v>16</v>
      </c>
      <c r="B41" s="32"/>
      <c r="C41" s="33">
        <f t="shared" ref="C41:L41" si="3">STDEV(C9:C36)</f>
        <v>9.8871114864238052</v>
      </c>
      <c r="D41" s="53">
        <f t="shared" si="3"/>
        <v>54.46444697833703</v>
      </c>
      <c r="E41" s="33">
        <f t="shared" si="3"/>
        <v>1.242671639747525</v>
      </c>
      <c r="F41" s="33">
        <f t="shared" si="3"/>
        <v>0.65403711688599964</v>
      </c>
      <c r="G41" s="33">
        <f t="shared" si="3"/>
        <v>0.3079201435678004</v>
      </c>
      <c r="H41" s="33">
        <f t="shared" si="3"/>
        <v>0.21467337069291118</v>
      </c>
      <c r="I41" s="33">
        <f t="shared" si="3"/>
        <v>0.35640399762602204</v>
      </c>
      <c r="J41" s="34">
        <f t="shared" si="3"/>
        <v>2.0791227291219083E-2</v>
      </c>
      <c r="K41" s="34">
        <f t="shared" si="3"/>
        <v>1.6234742585907791E-2</v>
      </c>
      <c r="L41" s="45">
        <f t="shared" si="3"/>
        <v>6.0022041806702162E-2</v>
      </c>
    </row>
    <row r="42" spans="1:16" ht="17.25" x14ac:dyDescent="0.25">
      <c r="A42" s="35" t="s">
        <v>17</v>
      </c>
      <c r="B42" s="36"/>
      <c r="C42" s="37">
        <f t="shared" ref="C42:L42" si="4">MAX(C9:C36)</f>
        <v>231.2</v>
      </c>
      <c r="D42" s="54">
        <f t="shared" si="4"/>
        <v>1307.68</v>
      </c>
      <c r="E42" s="37">
        <f t="shared" si="4"/>
        <v>61.5</v>
      </c>
      <c r="F42" s="37">
        <f t="shared" si="4"/>
        <v>16.100000000000001</v>
      </c>
      <c r="G42" s="37">
        <f t="shared" si="4"/>
        <v>7.6</v>
      </c>
      <c r="H42" s="37">
        <f t="shared" si="4"/>
        <v>4.0999999999999996</v>
      </c>
      <c r="I42" s="37">
        <f t="shared" si="4"/>
        <v>62</v>
      </c>
      <c r="J42" s="38">
        <f t="shared" si="4"/>
        <v>1.3</v>
      </c>
      <c r="K42" s="38">
        <f t="shared" si="4"/>
        <v>2.9463719999999998</v>
      </c>
      <c r="L42" s="46">
        <f t="shared" si="4"/>
        <v>7.13</v>
      </c>
    </row>
    <row r="43" spans="1:16" ht="18" thickBot="1" x14ac:dyDescent="0.3">
      <c r="A43" s="39" t="s">
        <v>18</v>
      </c>
      <c r="B43" s="40"/>
      <c r="C43" s="41">
        <f t="shared" ref="C43:L43" si="5">MIN(C9:C36)</f>
        <v>192.1</v>
      </c>
      <c r="D43" s="55">
        <f t="shared" si="5"/>
        <v>1084.95</v>
      </c>
      <c r="E43" s="41">
        <f t="shared" si="5"/>
        <v>56.7</v>
      </c>
      <c r="F43" s="41">
        <f t="shared" si="5"/>
        <v>13.6</v>
      </c>
      <c r="G43" s="41">
        <f t="shared" si="5"/>
        <v>6.2</v>
      </c>
      <c r="H43" s="41">
        <f t="shared" si="5"/>
        <v>3.3</v>
      </c>
      <c r="I43" s="41">
        <f t="shared" si="5"/>
        <v>60.7</v>
      </c>
      <c r="J43" s="42">
        <f t="shared" si="5"/>
        <v>1.22</v>
      </c>
      <c r="K43" s="42">
        <f t="shared" si="5"/>
        <v>2.8759179999999995</v>
      </c>
      <c r="L43" s="47">
        <f t="shared" si="5"/>
        <v>6.87</v>
      </c>
    </row>
    <row r="44" spans="1:16" ht="15" x14ac:dyDescent="0.25">
      <c r="A44" s="105" t="s">
        <v>32</v>
      </c>
      <c r="B44" s="106"/>
      <c r="C44" s="106"/>
      <c r="D44" s="106"/>
      <c r="E44" s="106"/>
      <c r="F44" s="106"/>
      <c r="G44" s="107"/>
      <c r="H44" s="88"/>
      <c r="I44" s="89"/>
      <c r="J44" s="89"/>
      <c r="K44" s="89"/>
      <c r="L44" s="90"/>
    </row>
    <row r="45" spans="1:16" ht="15.75" x14ac:dyDescent="0.25">
      <c r="A45" s="102" t="s">
        <v>33</v>
      </c>
      <c r="B45" s="103"/>
      <c r="C45" s="103"/>
      <c r="D45" s="103"/>
      <c r="E45" s="103"/>
      <c r="F45" s="103"/>
      <c r="G45" s="104"/>
      <c r="H45" s="99" t="s">
        <v>24</v>
      </c>
      <c r="I45" s="100"/>
      <c r="J45" s="100"/>
      <c r="K45" s="100"/>
      <c r="L45" s="101"/>
      <c r="N45" s="43" t="s">
        <v>25</v>
      </c>
    </row>
    <row r="46" spans="1:16" ht="15.75" thickBot="1" x14ac:dyDescent="0.3">
      <c r="A46" s="95" t="s">
        <v>10</v>
      </c>
      <c r="B46" s="96"/>
      <c r="C46" s="96"/>
      <c r="D46" s="96"/>
      <c r="E46" s="96"/>
      <c r="F46" s="96"/>
      <c r="G46" s="96"/>
      <c r="H46" s="86" t="s">
        <v>26</v>
      </c>
      <c r="I46" s="86"/>
      <c r="J46" s="51">
        <v>7.04</v>
      </c>
      <c r="K46" s="51"/>
      <c r="L46" s="87"/>
      <c r="N46">
        <f>($N$47*$J$46/56)+($N$48*$J$49/2000)</f>
        <v>270.74285714285713</v>
      </c>
    </row>
    <row r="47" spans="1:16" ht="16.5" x14ac:dyDescent="0.2">
      <c r="A47" s="93" t="s">
        <v>12</v>
      </c>
      <c r="B47" s="94"/>
      <c r="C47" s="94"/>
      <c r="D47" s="94"/>
      <c r="E47" s="94"/>
      <c r="F47" s="94"/>
      <c r="G47" s="94"/>
      <c r="H47" s="86" t="s">
        <v>27</v>
      </c>
      <c r="I47" s="86"/>
      <c r="J47" s="65">
        <v>0.52</v>
      </c>
      <c r="K47" s="60"/>
      <c r="L47" s="87"/>
      <c r="N47">
        <f>2000*((0.01*$N$49)-0.48)/((0.01*$G$8)-0.48)</f>
        <v>1599.9999999999998</v>
      </c>
    </row>
    <row r="48" spans="1:16" ht="16.5" x14ac:dyDescent="0.2">
      <c r="A48" s="91" t="s">
        <v>35</v>
      </c>
      <c r="B48" s="92"/>
      <c r="C48" s="92"/>
      <c r="D48" s="92"/>
      <c r="E48" s="92"/>
      <c r="F48" s="92"/>
      <c r="G48" s="92"/>
      <c r="H48" s="86" t="s">
        <v>28</v>
      </c>
      <c r="I48" s="86"/>
      <c r="J48" s="51">
        <v>205</v>
      </c>
      <c r="K48" s="60"/>
      <c r="L48" s="87"/>
      <c r="N48">
        <f>2000-N47</f>
        <v>400.00000000000023</v>
      </c>
    </row>
    <row r="49" spans="1:14" ht="18.75" customHeight="1" x14ac:dyDescent="0.2">
      <c r="A49" s="91" t="s">
        <v>30</v>
      </c>
      <c r="B49" s="92"/>
      <c r="C49" s="92"/>
      <c r="D49" s="92"/>
      <c r="E49" s="92"/>
      <c r="F49" s="92"/>
      <c r="G49" s="92"/>
      <c r="H49" s="86" t="s">
        <v>29</v>
      </c>
      <c r="I49" s="86"/>
      <c r="J49" s="64">
        <v>348</v>
      </c>
      <c r="K49" s="61"/>
      <c r="L49" s="87"/>
      <c r="N49">
        <v>16</v>
      </c>
    </row>
    <row r="50" spans="1:14" ht="32.25" customHeight="1" x14ac:dyDescent="0.2">
      <c r="A50" s="97" t="s">
        <v>13</v>
      </c>
      <c r="B50" s="98"/>
      <c r="C50" s="98"/>
      <c r="D50" s="98"/>
      <c r="E50" s="98"/>
      <c r="F50" s="98"/>
      <c r="G50" s="98"/>
      <c r="H50" s="87"/>
      <c r="I50" s="87"/>
      <c r="J50" s="87"/>
      <c r="K50" s="87"/>
      <c r="L50" s="87"/>
    </row>
    <row r="51" spans="1:14" ht="34.5" customHeight="1" x14ac:dyDescent="0.2">
      <c r="A51" s="97" t="s">
        <v>14</v>
      </c>
      <c r="B51" s="98"/>
      <c r="C51" s="98"/>
      <c r="D51" s="98"/>
      <c r="E51" s="98"/>
      <c r="F51" s="98"/>
      <c r="G51" s="98"/>
      <c r="H51" s="87"/>
      <c r="I51" s="87"/>
      <c r="J51" s="87"/>
      <c r="K51" s="87"/>
      <c r="L51" s="87"/>
    </row>
    <row r="52" spans="1:14" ht="13.5" thickBot="1" x14ac:dyDescent="0.25">
      <c r="A52" s="108" t="s">
        <v>36</v>
      </c>
      <c r="B52" s="109"/>
      <c r="C52" s="109"/>
      <c r="D52" s="109"/>
      <c r="E52" s="109"/>
      <c r="F52" s="109"/>
      <c r="G52" s="109"/>
      <c r="H52" s="87"/>
      <c r="I52" s="87"/>
      <c r="J52" s="87"/>
      <c r="K52" s="87"/>
      <c r="L52" s="87"/>
    </row>
  </sheetData>
  <mergeCells count="25">
    <mergeCell ref="A50:G50"/>
    <mergeCell ref="H45:L45"/>
    <mergeCell ref="A45:G45"/>
    <mergeCell ref="A44:G44"/>
    <mergeCell ref="H50:L52"/>
    <mergeCell ref="A51:G51"/>
    <mergeCell ref="A52:G52"/>
    <mergeCell ref="H49:I49"/>
    <mergeCell ref="A37:L37"/>
    <mergeCell ref="H46:I46"/>
    <mergeCell ref="H47:I47"/>
    <mergeCell ref="H48:I48"/>
    <mergeCell ref="L46:L49"/>
    <mergeCell ref="H44:L44"/>
    <mergeCell ref="A49:G49"/>
    <mergeCell ref="A48:G48"/>
    <mergeCell ref="A47:G47"/>
    <mergeCell ref="A46:G46"/>
    <mergeCell ref="G1:L2"/>
    <mergeCell ref="D3:L3"/>
    <mergeCell ref="G4:L4"/>
    <mergeCell ref="E8:F8"/>
    <mergeCell ref="C4:F4"/>
    <mergeCell ref="C2:F2"/>
    <mergeCell ref="C1:F1"/>
  </mergeCells>
  <phoneticPr fontId="0" type="noConversion"/>
  <conditionalFormatting sqref="C9:C36">
    <cfRule type="cellIs" dxfId="7" priority="1" stopIfTrue="1" operator="equal">
      <formula>$C$42</formula>
    </cfRule>
  </conditionalFormatting>
  <conditionalFormatting sqref="D9:D36">
    <cfRule type="cellIs" dxfId="6" priority="2" stopIfTrue="1" operator="equal">
      <formula>$D$42</formula>
    </cfRule>
  </conditionalFormatting>
  <conditionalFormatting sqref="E9:E36">
    <cfRule type="cellIs" dxfId="5" priority="3" stopIfTrue="1" operator="equal">
      <formula>$E$42</formula>
    </cfRule>
  </conditionalFormatting>
  <conditionalFormatting sqref="G9:G36">
    <cfRule type="cellIs" dxfId="4" priority="4" stopIfTrue="1" operator="equal">
      <formula>$G$42</formula>
    </cfRule>
  </conditionalFormatting>
  <conditionalFormatting sqref="H9:H36">
    <cfRule type="cellIs" dxfId="3" priority="5" stopIfTrue="1" operator="equal">
      <formula>$H$42</formula>
    </cfRule>
  </conditionalFormatting>
  <conditionalFormatting sqref="I9:I36">
    <cfRule type="cellIs" dxfId="2" priority="6" stopIfTrue="1" operator="equal">
      <formula>$I$42</formula>
    </cfRule>
  </conditionalFormatting>
  <conditionalFormatting sqref="J9:K36">
    <cfRule type="cellIs" dxfId="1" priority="7" stopIfTrue="1" operator="equal">
      <formula>$J$42</formula>
    </cfRule>
  </conditionalFormatting>
  <conditionalFormatting sqref="L9:L36">
    <cfRule type="cellIs" dxfId="0" priority="8" stopIfTrue="1" operator="equal">
      <formula>$L$42</formula>
    </cfRule>
  </conditionalFormatting>
  <printOptions horizontalCentered="1" verticalCentered="1"/>
  <pageMargins left="0" right="0" top="0" bottom="0" header="0.5" footer="0.5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2011-10-27T19:52:58Z</cp:lastPrinted>
  <dcterms:created xsi:type="dcterms:W3CDTF">1998-10-01T19:23:01Z</dcterms:created>
  <dcterms:modified xsi:type="dcterms:W3CDTF">2016-04-14T17:31:42Z</dcterms:modified>
</cp:coreProperties>
</file>