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dwarner\Desktop\Corn Yield Trials\2010\"/>
    </mc:Choice>
  </mc:AlternateContent>
  <bookViews>
    <workbookView xWindow="-15" yWindow="-15" windowWidth="10290" windowHeight="4635" tabRatio="603"/>
  </bookViews>
  <sheets>
    <sheet name="Results" sheetId="2" r:id="rId1"/>
  </sheets>
  <definedNames>
    <definedName name="_xlnm.Print_Area" localSheetId="0">Results!$A$1:$L$52</definedName>
  </definedNames>
  <calcPr calcId="162913"/>
</workbook>
</file>

<file path=xl/calcChain.xml><?xml version="1.0" encoding="utf-8"?>
<calcChain xmlns="http://schemas.openxmlformats.org/spreadsheetml/2006/main">
  <c r="O24" i="2" l="1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N47" i="2"/>
  <c r="N48" i="2"/>
  <c r="N46" i="2"/>
  <c r="L26" i="2" s="1"/>
  <c r="K41" i="2"/>
  <c r="K42" i="2"/>
  <c r="K43" i="2"/>
  <c r="O10" i="2"/>
  <c r="O11" i="2"/>
  <c r="O12" i="2"/>
  <c r="O13" i="2"/>
  <c r="O14" i="2"/>
  <c r="O15" i="2"/>
  <c r="O16" i="2"/>
  <c r="O17" i="2"/>
  <c r="O18" i="2"/>
  <c r="O19" i="2"/>
  <c r="O20" i="2"/>
  <c r="O21" i="2"/>
  <c r="L21" i="2"/>
  <c r="O22" i="2"/>
  <c r="O23" i="2"/>
  <c r="O9" i="2"/>
  <c r="G42" i="2"/>
  <c r="L9" i="2"/>
  <c r="J43" i="2"/>
  <c r="I43" i="2"/>
  <c r="H43" i="2"/>
  <c r="G43" i="2"/>
  <c r="F43" i="2"/>
  <c r="E43" i="2"/>
  <c r="D43" i="2"/>
  <c r="C43" i="2"/>
  <c r="J42" i="2"/>
  <c r="I42" i="2"/>
  <c r="H42" i="2"/>
  <c r="F42" i="2"/>
  <c r="E42" i="2"/>
  <c r="D42" i="2"/>
  <c r="C42" i="2"/>
  <c r="J41" i="2"/>
  <c r="I41" i="2"/>
  <c r="H41" i="2"/>
  <c r="G41" i="2"/>
  <c r="F41" i="2"/>
  <c r="E41" i="2"/>
  <c r="D41" i="2"/>
  <c r="C41" i="2"/>
  <c r="L20" i="2" l="1"/>
  <c r="L12" i="2"/>
  <c r="L31" i="2"/>
  <c r="L32" i="2"/>
  <c r="L16" i="2"/>
  <c r="L24" i="2"/>
  <c r="L38" i="2"/>
  <c r="L30" i="2"/>
  <c r="L23" i="2"/>
  <c r="L37" i="2"/>
  <c r="L36" i="2"/>
  <c r="L28" i="2"/>
  <c r="L19" i="2"/>
  <c r="L11" i="2"/>
  <c r="L29" i="2"/>
  <c r="L22" i="2"/>
  <c r="L18" i="2"/>
  <c r="L14" i="2"/>
  <c r="L10" i="2"/>
  <c r="L43" i="2" s="1"/>
  <c r="L35" i="2"/>
  <c r="L27" i="2"/>
  <c r="L17" i="2"/>
  <c r="L13" i="2"/>
  <c r="L33" i="2"/>
  <c r="L15" i="2"/>
  <c r="L25" i="2"/>
  <c r="L34" i="2"/>
  <c r="L41" i="2" l="1"/>
  <c r="L42" i="2"/>
</calcChain>
</file>

<file path=xl/sharedStrings.xml><?xml version="1.0" encoding="utf-8"?>
<sst xmlns="http://schemas.openxmlformats.org/spreadsheetml/2006/main" count="98" uniqueCount="71">
  <si>
    <t>Hybrid</t>
  </si>
  <si>
    <t>Oil              ( % )</t>
  </si>
  <si>
    <t>DENSITY IS A MEASURE OF KERNEL HARDNESS.</t>
  </si>
  <si>
    <t>Company</t>
  </si>
  <si>
    <t>Protein         ( % )</t>
  </si>
  <si>
    <t>Starch       ( % )</t>
  </si>
  <si>
    <t>Density          ( g. / cc )</t>
  </si>
  <si>
    <t>Long Term Iowa Averages:</t>
  </si>
  <si>
    <t>ISU Grain Quality Laboratory</t>
  </si>
  <si>
    <t>Results:</t>
  </si>
  <si>
    <t>Hybrids are listed in order from highest to lowest yield.</t>
  </si>
  <si>
    <r>
      <t>3</t>
    </r>
    <r>
      <rPr>
        <sz val="11"/>
        <rFont val="Arial"/>
        <family val="2"/>
      </rPr>
      <t xml:space="preserve"> EPVBF is the Estimated Processed Value per Bushel to be used for Feed. It is determined by grain quality and the current market price for feed ingredients.</t>
    </r>
  </si>
  <si>
    <r>
      <t>4</t>
    </r>
    <r>
      <rPr>
        <sz val="11"/>
        <rFont val="Arial"/>
        <family val="2"/>
      </rPr>
      <t xml:space="preserve"> Averages, Standard Deviation, Maximum, and Minimum values were calculated from plot final results.</t>
    </r>
  </si>
  <si>
    <r>
      <t>Standard Deviation</t>
    </r>
    <r>
      <rPr>
        <b/>
        <vertAlign val="superscript"/>
        <sz val="11"/>
        <rFont val="Arial"/>
        <family val="2"/>
      </rPr>
      <t>4</t>
    </r>
  </si>
  <si>
    <r>
      <t>Maximum</t>
    </r>
    <r>
      <rPr>
        <b/>
        <vertAlign val="superscript"/>
        <sz val="11"/>
        <rFont val="Arial"/>
        <family val="2"/>
      </rPr>
      <t>4</t>
    </r>
  </si>
  <si>
    <r>
      <t>Minimum</t>
    </r>
    <r>
      <rPr>
        <b/>
        <vertAlign val="superscript"/>
        <sz val="11"/>
        <rFont val="Arial"/>
        <family val="2"/>
      </rPr>
      <t>4</t>
    </r>
  </si>
  <si>
    <r>
      <t>Yield</t>
    </r>
    <r>
      <rPr>
        <b/>
        <sz val="11"/>
        <rFont val="Arial"/>
      </rPr>
      <t xml:space="preserve">                                  ( Bu. / A. )</t>
    </r>
  </si>
  <si>
    <r>
      <t>Value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</rPr>
      <t xml:space="preserve">              ( $ / A. )</t>
    </r>
  </si>
  <si>
    <r>
      <t>Test Wt.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</rPr>
      <t xml:space="preserve">           ( lb. / Bu. )</t>
    </r>
  </si>
  <si>
    <r>
      <t>Field Moisture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</rPr>
      <t xml:space="preserve">           ( % )</t>
    </r>
  </si>
  <si>
    <r>
      <t>EPVBF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</rPr>
      <t xml:space="preserve">            ( $ / Bu. )</t>
    </r>
  </si>
  <si>
    <t>Ingredient Prices for EPVBF</t>
  </si>
  <si>
    <t>Base Mix</t>
  </si>
  <si>
    <t>Corn ($ / bu.)</t>
  </si>
  <si>
    <t>White Grease ($ / lb.)</t>
  </si>
  <si>
    <t>DDG ($ / ton)</t>
  </si>
  <si>
    <t>48% Soy Meal ($ / ton)</t>
  </si>
  <si>
    <r>
      <t xml:space="preserve">2 </t>
    </r>
    <r>
      <rPr>
        <sz val="11"/>
        <rFont val="Arial"/>
        <family val="2"/>
      </rPr>
      <t>Field moisture content and test weight data were provided by the participating plot operator.</t>
    </r>
  </si>
  <si>
    <t>VALUE IS GROSS REVENUE PER ACRE MINUS 5 CENTS/BU/PT. FOR DRYING.</t>
  </si>
  <si>
    <t>YIELD, PROTEIN, OIL, STARCH, TEST WEIGHT, DENSITY and ETHANOL BASIS 15% MOISTURE.</t>
  </si>
  <si>
    <t>Ethanol Yld (gal/bu)</t>
  </si>
  <si>
    <t>NK</t>
  </si>
  <si>
    <t>35D CB/LL</t>
  </si>
  <si>
    <t>Corn</t>
  </si>
  <si>
    <t>2010 Strip Plots</t>
  </si>
  <si>
    <t>Copyright © 1996-2010, Iowa Grain Quality Initiative, Iowa State University, Ames, Iowa. All rights reserved.</t>
  </si>
  <si>
    <r>
      <t>1</t>
    </r>
    <r>
      <rPr>
        <sz val="11"/>
        <rFont val="Arial"/>
        <family val="2"/>
      </rPr>
      <t xml:space="preserve"> Value is determined by the current price for corn ($4.25) and a drying charge.</t>
    </r>
  </si>
  <si>
    <t>Mycogen</t>
  </si>
  <si>
    <t>2H490</t>
  </si>
  <si>
    <t>2P486</t>
  </si>
  <si>
    <t>Dekalb</t>
  </si>
  <si>
    <t>DKC50-35</t>
  </si>
  <si>
    <t>Croplan</t>
  </si>
  <si>
    <t>4338SS</t>
  </si>
  <si>
    <t>DKC51-86</t>
  </si>
  <si>
    <t>DKC52-59</t>
  </si>
  <si>
    <t>5237SS</t>
  </si>
  <si>
    <t>N49J-3000GT</t>
  </si>
  <si>
    <t>DKC53-45</t>
  </si>
  <si>
    <t>DKC53-78</t>
  </si>
  <si>
    <t>2A551</t>
  </si>
  <si>
    <t>5338VT3</t>
  </si>
  <si>
    <t>2H523</t>
  </si>
  <si>
    <t>N53C-3000GT</t>
  </si>
  <si>
    <t>DKC55-09</t>
  </si>
  <si>
    <t>N53W-3000GT</t>
  </si>
  <si>
    <t>2J597</t>
  </si>
  <si>
    <t>5757VT3</t>
  </si>
  <si>
    <t>DKC57-50</t>
  </si>
  <si>
    <t>5891VT3</t>
  </si>
  <si>
    <t>N61P-3000GT</t>
  </si>
  <si>
    <t>DKC58-83</t>
  </si>
  <si>
    <t>N63R-3000GT</t>
  </si>
  <si>
    <t>DKC59-35</t>
  </si>
  <si>
    <t>2D692</t>
  </si>
  <si>
    <t>N68B-3000GT</t>
  </si>
  <si>
    <t>DKC60-51</t>
  </si>
  <si>
    <t>DKC61-69</t>
  </si>
  <si>
    <t>6150VT3</t>
  </si>
  <si>
    <t>6263AS3/GT</t>
  </si>
  <si>
    <t>Farmer COOP, Hawarden, IA, Sioux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</si>
</sst>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&quot;$&quot;#,##0.00"/>
    <numFmt numFmtId="170" formatCode="0.000"/>
    <numFmt numFmtId="175" formatCode="0.0"/>
  </numFmts>
  <fonts count="13" x14ac:knownFonts="1">
    <font>
      <sz val="10"/>
      <name val="Arial"/>
    </font>
    <font>
      <sz val="11"/>
      <name val="Arial"/>
    </font>
    <font>
      <b/>
      <sz val="11"/>
      <name val="Arial"/>
    </font>
    <font>
      <b/>
      <sz val="10"/>
      <name val="Arial"/>
      <family val="2"/>
    </font>
    <font>
      <sz val="24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0" fillId="2" borderId="4" xfId="0" applyFill="1" applyBorder="1"/>
    <xf numFmtId="0" fontId="0" fillId="2" borderId="2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165" fontId="2" fillId="2" borderId="8" xfId="0" applyNumberFormat="1" applyFont="1" applyFill="1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0" fontId="2" fillId="3" borderId="10" xfId="0" applyFont="1" applyFill="1" applyBorder="1" applyAlignment="1">
      <alignment horizontal="centerContinuous"/>
    </xf>
    <xf numFmtId="0" fontId="2" fillId="3" borderId="11" xfId="0" applyFont="1" applyFill="1" applyBorder="1" applyAlignment="1">
      <alignment horizontal="centerContinuous"/>
    </xf>
    <xf numFmtId="0" fontId="0" fillId="0" borderId="12" xfId="0" applyBorder="1"/>
    <xf numFmtId="0" fontId="0" fillId="0" borderId="13" xfId="0" applyBorder="1"/>
    <xf numFmtId="0" fontId="0" fillId="0" borderId="6" xfId="0" applyBorder="1"/>
    <xf numFmtId="0" fontId="0" fillId="0" borderId="7" xfId="0" applyBorder="1"/>
    <xf numFmtId="0" fontId="0" fillId="0" borderId="14" xfId="0" applyBorder="1"/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175" fontId="2" fillId="4" borderId="0" xfId="0" applyNumberFormat="1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Continuous"/>
    </xf>
    <xf numFmtId="0" fontId="2" fillId="4" borderId="21" xfId="0" applyFont="1" applyFill="1" applyBorder="1" applyAlignment="1">
      <alignment horizontal="centerContinuous"/>
    </xf>
    <xf numFmtId="2" fontId="0" fillId="4" borderId="22" xfId="0" applyNumberFormat="1" applyFill="1" applyBorder="1" applyAlignment="1">
      <alignment horizontal="center"/>
    </xf>
    <xf numFmtId="0" fontId="2" fillId="4" borderId="10" xfId="0" applyFont="1" applyFill="1" applyBorder="1" applyAlignment="1">
      <alignment horizontal="centerContinuous"/>
    </xf>
    <xf numFmtId="0" fontId="2" fillId="4" borderId="11" xfId="0" applyFont="1" applyFill="1" applyBorder="1" applyAlignment="1">
      <alignment horizontal="centerContinuous"/>
    </xf>
    <xf numFmtId="0" fontId="2" fillId="4" borderId="23" xfId="0" applyFont="1" applyFill="1" applyBorder="1" applyAlignment="1">
      <alignment horizontal="centerContinuous"/>
    </xf>
    <xf numFmtId="0" fontId="2" fillId="4" borderId="24" xfId="0" applyFont="1" applyFill="1" applyBorder="1" applyAlignment="1">
      <alignment horizontal="centerContinuous"/>
    </xf>
    <xf numFmtId="2" fontId="0" fillId="4" borderId="25" xfId="0" applyNumberFormat="1" applyFill="1" applyBorder="1" applyAlignment="1">
      <alignment horizontal="center"/>
    </xf>
    <xf numFmtId="0" fontId="6" fillId="0" borderId="0" xfId="0" applyFont="1" applyBorder="1"/>
    <xf numFmtId="1" fontId="0" fillId="0" borderId="0" xfId="0" applyNumberFormat="1"/>
    <xf numFmtId="0" fontId="0" fillId="2" borderId="1" xfId="0" applyFill="1" applyBorder="1"/>
    <xf numFmtId="0" fontId="0" fillId="2" borderId="14" xfId="0" applyFill="1" applyBorder="1"/>
    <xf numFmtId="0" fontId="3" fillId="0" borderId="0" xfId="0" applyFont="1"/>
    <xf numFmtId="2" fontId="0" fillId="0" borderId="0" xfId="0" applyNumberFormat="1" applyBorder="1" applyAlignment="1">
      <alignment horizontal="center"/>
    </xf>
    <xf numFmtId="2" fontId="0" fillId="4" borderId="9" xfId="0" applyNumberFormat="1" applyFill="1" applyBorder="1" applyAlignment="1">
      <alignment horizontal="center"/>
    </xf>
    <xf numFmtId="175" fontId="0" fillId="4" borderId="22" xfId="0" applyNumberFormat="1" applyFill="1" applyBorder="1" applyAlignment="1">
      <alignment horizontal="center"/>
    </xf>
    <xf numFmtId="175" fontId="0" fillId="4" borderId="9" xfId="0" applyNumberFormat="1" applyFill="1" applyBorder="1" applyAlignment="1">
      <alignment horizontal="center"/>
    </xf>
    <xf numFmtId="175" fontId="0" fillId="3" borderId="9" xfId="0" applyNumberFormat="1" applyFill="1" applyBorder="1" applyAlignment="1">
      <alignment horizontal="center"/>
    </xf>
    <xf numFmtId="175" fontId="0" fillId="4" borderId="25" xfId="0" applyNumberFormat="1" applyFill="1" applyBorder="1" applyAlignment="1">
      <alignment horizontal="center"/>
    </xf>
    <xf numFmtId="165" fontId="0" fillId="4" borderId="26" xfId="0" applyNumberFormat="1" applyFill="1" applyBorder="1" applyAlignment="1">
      <alignment horizontal="center"/>
    </xf>
    <xf numFmtId="165" fontId="0" fillId="4" borderId="27" xfId="0" applyNumberFormat="1" applyFill="1" applyBorder="1" applyAlignment="1">
      <alignment horizontal="center"/>
    </xf>
    <xf numFmtId="165" fontId="0" fillId="3" borderId="27" xfId="0" applyNumberFormat="1" applyFill="1" applyBorder="1" applyAlignment="1">
      <alignment horizontal="center"/>
    </xf>
    <xf numFmtId="165" fontId="0" fillId="4" borderId="28" xfId="0" applyNumberFormat="1" applyFill="1" applyBorder="1" applyAlignment="1">
      <alignment horizontal="center"/>
    </xf>
    <xf numFmtId="165" fontId="0" fillId="4" borderId="22" xfId="0" applyNumberFormat="1" applyFill="1" applyBorder="1" applyAlignment="1">
      <alignment horizontal="center"/>
    </xf>
    <xf numFmtId="165" fontId="0" fillId="4" borderId="9" xfId="0" applyNumberFormat="1" applyFill="1" applyBorder="1" applyAlignment="1">
      <alignment horizontal="center"/>
    </xf>
    <xf numFmtId="165" fontId="0" fillId="3" borderId="9" xfId="0" applyNumberFormat="1" applyFill="1" applyBorder="1" applyAlignment="1">
      <alignment horizontal="center"/>
    </xf>
    <xf numFmtId="165" fontId="0" fillId="4" borderId="25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2" fillId="4" borderId="29" xfId="0" applyNumberFormat="1" applyFont="1" applyFill="1" applyBorder="1" applyAlignment="1">
      <alignment horizontal="center"/>
    </xf>
    <xf numFmtId="165" fontId="1" fillId="3" borderId="26" xfId="0" applyNumberFormat="1" applyFont="1" applyFill="1" applyBorder="1" applyAlignment="1">
      <alignment horizontal="center"/>
    </xf>
    <xf numFmtId="165" fontId="1" fillId="3" borderId="27" xfId="0" applyNumberFormat="1" applyFont="1" applyFill="1" applyBorder="1" applyAlignment="1">
      <alignment horizontal="center"/>
    </xf>
    <xf numFmtId="49" fontId="0" fillId="0" borderId="9" xfId="0" applyNumberFormat="1" applyBorder="1"/>
    <xf numFmtId="175" fontId="0" fillId="0" borderId="9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70" fontId="0" fillId="0" borderId="9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9" fillId="0" borderId="6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12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2" fillId="0" borderId="3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0" fillId="4" borderId="20" xfId="0" applyFill="1" applyBorder="1" applyAlignment="1">
      <alignment horizontal="left"/>
    </xf>
    <xf numFmtId="0" fontId="0" fillId="4" borderId="34" xfId="0" applyFill="1" applyBorder="1" applyAlignment="1">
      <alignment horizontal="left"/>
    </xf>
    <xf numFmtId="0" fontId="0" fillId="4" borderId="35" xfId="0" applyFill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0" borderId="37" xfId="0" applyFont="1" applyBorder="1" applyAlignment="1">
      <alignment horizontal="left"/>
    </xf>
    <xf numFmtId="0" fontId="10" fillId="0" borderId="38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2" xfId="0" applyFont="1" applyBorder="1" applyAlignment="1" applyProtection="1"/>
    <xf numFmtId="0" fontId="2" fillId="0" borderId="31" xfId="0" applyFont="1" applyBorder="1" applyAlignment="1" applyProtection="1"/>
    <xf numFmtId="0" fontId="2" fillId="0" borderId="13" xfId="0" applyFont="1" applyBorder="1" applyAlignment="1" applyProtection="1"/>
    <xf numFmtId="0" fontId="2" fillId="0" borderId="6" xfId="0" applyFont="1" applyBorder="1" applyAlignment="1" applyProtection="1"/>
    <xf numFmtId="0" fontId="2" fillId="0" borderId="0" xfId="0" applyFont="1" applyBorder="1" applyAlignment="1" applyProtection="1"/>
    <xf numFmtId="0" fontId="2" fillId="0" borderId="7" xfId="0" applyFont="1" applyBorder="1" applyAlignment="1" applyProtection="1"/>
    <xf numFmtId="0" fontId="2" fillId="0" borderId="1" xfId="0" applyFont="1" applyBorder="1" applyAlignment="1" applyProtection="1"/>
    <xf numFmtId="0" fontId="2" fillId="0" borderId="2" xfId="0" applyFont="1" applyBorder="1" applyAlignment="1" applyProtection="1"/>
    <xf numFmtId="0" fontId="2" fillId="0" borderId="14" xfId="0" applyFont="1" applyBorder="1" applyAlignment="1" applyProtection="1"/>
    <xf numFmtId="0" fontId="9" fillId="0" borderId="12" xfId="0" applyFont="1" applyBorder="1" applyAlignment="1"/>
    <xf numFmtId="0" fontId="9" fillId="0" borderId="31" xfId="0" applyFont="1" applyBorder="1" applyAlignment="1"/>
    <xf numFmtId="0" fontId="9" fillId="0" borderId="13" xfId="0" applyFont="1" applyBorder="1" applyAlignment="1"/>
    <xf numFmtId="0" fontId="9" fillId="0" borderId="6" xfId="0" applyFont="1" applyBorder="1" applyAlignment="1"/>
    <xf numFmtId="0" fontId="9" fillId="0" borderId="0" xfId="0" applyFont="1" applyBorder="1" applyAlignment="1"/>
    <xf numFmtId="0" fontId="9" fillId="0" borderId="7" xfId="0" applyFont="1" applyBorder="1" applyAlignment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1">
    <cellStyle name="Normal" xfId="0" builtinId="0"/>
  </cellStyles>
  <dxfs count="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704850</xdr:colOff>
      <xdr:row>4</xdr:row>
      <xdr:rowOff>95250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1828800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9525</xdr:rowOff>
    </xdr:from>
    <xdr:to>
      <xdr:col>9</xdr:col>
      <xdr:colOff>95250</xdr:colOff>
      <xdr:row>6</xdr:row>
      <xdr:rowOff>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6825"/>
          <a:ext cx="8286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5</xdr:row>
      <xdr:rowOff>9525</xdr:rowOff>
    </xdr:from>
    <xdr:to>
      <xdr:col>11</xdr:col>
      <xdr:colOff>876300</xdr:colOff>
      <xdr:row>6</xdr:row>
      <xdr:rowOff>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1266825"/>
          <a:ext cx="947737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9</xdr:col>
      <xdr:colOff>85725</xdr:colOff>
      <xdr:row>39</xdr:row>
      <xdr:rowOff>0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67650"/>
          <a:ext cx="82772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38</xdr:row>
      <xdr:rowOff>9525</xdr:rowOff>
    </xdr:from>
    <xdr:to>
      <xdr:col>11</xdr:col>
      <xdr:colOff>876300</xdr:colOff>
      <xdr:row>39</xdr:row>
      <xdr:rowOff>0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867650"/>
          <a:ext cx="94678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9525</xdr:rowOff>
        </xdr:from>
        <xdr:to>
          <xdr:col>4</xdr:col>
          <xdr:colOff>0</xdr:colOff>
          <xdr:row>7</xdr:row>
          <xdr:rowOff>228600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</xdr:row>
          <xdr:rowOff>0</xdr:rowOff>
        </xdr:from>
        <xdr:to>
          <xdr:col>11</xdr:col>
          <xdr:colOff>866775</xdr:colOff>
          <xdr:row>7</xdr:row>
          <xdr:rowOff>247650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7</xdr:row>
          <xdr:rowOff>0</xdr:rowOff>
        </xdr:from>
        <xdr:to>
          <xdr:col>11</xdr:col>
          <xdr:colOff>0</xdr:colOff>
          <xdr:row>7</xdr:row>
          <xdr:rowOff>247650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tabSelected="1" zoomScale="98" workbookViewId="0">
      <selection activeCell="M3" sqref="M3"/>
    </sheetView>
  </sheetViews>
  <sheetFormatPr defaultRowHeight="12.75" x14ac:dyDescent="0.2"/>
  <cols>
    <col min="1" max="1" width="17.28515625" customWidth="1"/>
    <col min="2" max="2" width="17.140625" customWidth="1"/>
    <col min="3" max="3" width="11.7109375" customWidth="1"/>
    <col min="4" max="4" width="12.140625" customWidth="1"/>
    <col min="5" max="5" width="14.42578125" bestFit="1" customWidth="1"/>
    <col min="6" max="6" width="18.28515625" customWidth="1"/>
    <col min="7" max="7" width="11.28515625" customWidth="1"/>
    <col min="8" max="8" width="10.7109375" customWidth="1"/>
    <col min="9" max="9" width="9.85546875" customWidth="1"/>
    <col min="10" max="11" width="12.140625" customWidth="1"/>
    <col min="12" max="12" width="13.28515625" customWidth="1"/>
  </cols>
  <sheetData>
    <row r="1" spans="1:16" ht="30.75" x14ac:dyDescent="0.45">
      <c r="A1" s="15"/>
      <c r="B1" s="16"/>
      <c r="C1" s="70" t="s">
        <v>34</v>
      </c>
      <c r="D1" s="71"/>
      <c r="E1" s="71"/>
      <c r="F1" s="71"/>
      <c r="G1" s="78" t="s">
        <v>33</v>
      </c>
      <c r="H1" s="78"/>
      <c r="I1" s="78"/>
      <c r="J1" s="78"/>
      <c r="K1" s="78"/>
      <c r="L1" s="79"/>
    </row>
    <row r="2" spans="1:16" ht="16.899999999999999" customHeight="1" x14ac:dyDescent="0.2">
      <c r="A2" s="17"/>
      <c r="B2" s="18"/>
      <c r="C2" s="72" t="s">
        <v>8</v>
      </c>
      <c r="D2" s="73"/>
      <c r="E2" s="73"/>
      <c r="F2" s="73"/>
      <c r="G2" s="80"/>
      <c r="H2" s="80"/>
      <c r="I2" s="80"/>
      <c r="J2" s="80"/>
      <c r="K2" s="80"/>
      <c r="L2" s="81"/>
    </row>
    <row r="3" spans="1:16" ht="21.75" customHeight="1" x14ac:dyDescent="0.3">
      <c r="A3" s="17"/>
      <c r="B3" s="18"/>
      <c r="C3" s="35" t="s">
        <v>9</v>
      </c>
      <c r="D3" s="76" t="s">
        <v>70</v>
      </c>
      <c r="E3" s="76"/>
      <c r="F3" s="76"/>
      <c r="G3" s="76"/>
      <c r="H3" s="76"/>
      <c r="I3" s="76"/>
      <c r="J3" s="76"/>
      <c r="K3" s="76"/>
      <c r="L3" s="77"/>
    </row>
    <row r="4" spans="1:16" ht="21.75" customHeight="1" x14ac:dyDescent="0.2">
      <c r="A4" s="17"/>
      <c r="B4" s="18"/>
      <c r="C4" s="74" t="s">
        <v>10</v>
      </c>
      <c r="D4" s="75"/>
      <c r="E4" s="75"/>
      <c r="F4" s="75"/>
      <c r="G4" s="90"/>
      <c r="H4" s="90"/>
      <c r="I4" s="90"/>
      <c r="J4" s="90"/>
      <c r="K4" s="90"/>
      <c r="L4" s="91"/>
    </row>
    <row r="5" spans="1:16" ht="8.25" customHeight="1" thickBot="1" x14ac:dyDescent="0.25">
      <c r="A5" s="2"/>
      <c r="B5" s="19"/>
      <c r="C5" s="3"/>
      <c r="D5" s="3"/>
      <c r="E5" s="3"/>
      <c r="F5" s="3"/>
      <c r="G5" s="3"/>
      <c r="H5" s="3"/>
      <c r="I5" s="3"/>
      <c r="J5" s="3"/>
      <c r="K5" s="3"/>
      <c r="L5" s="19"/>
    </row>
    <row r="6" spans="1:16" ht="23.25" customHeight="1" thickBot="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7"/>
    </row>
    <row r="7" spans="1:16" ht="48.75" customHeight="1" thickBot="1" x14ac:dyDescent="0.3">
      <c r="A7" s="20" t="s">
        <v>3</v>
      </c>
      <c r="B7" s="21" t="s">
        <v>0</v>
      </c>
      <c r="C7" s="22" t="s">
        <v>16</v>
      </c>
      <c r="D7" s="22" t="s">
        <v>17</v>
      </c>
      <c r="E7" s="22" t="s">
        <v>18</v>
      </c>
      <c r="F7" s="22" t="s">
        <v>19</v>
      </c>
      <c r="G7" s="22" t="s">
        <v>4</v>
      </c>
      <c r="H7" s="22" t="s">
        <v>1</v>
      </c>
      <c r="I7" s="23" t="s">
        <v>5</v>
      </c>
      <c r="J7" s="22" t="s">
        <v>6</v>
      </c>
      <c r="K7" s="23" t="s">
        <v>30</v>
      </c>
      <c r="L7" s="24" t="s">
        <v>20</v>
      </c>
    </row>
    <row r="8" spans="1:16" ht="20.25" customHeight="1" thickTop="1" thickBot="1" x14ac:dyDescent="0.3">
      <c r="A8" s="8"/>
      <c r="B8" s="9"/>
      <c r="C8" s="9"/>
      <c r="D8" s="10"/>
      <c r="E8" s="82" t="s">
        <v>7</v>
      </c>
      <c r="F8" s="83"/>
      <c r="G8" s="25">
        <v>8</v>
      </c>
      <c r="H8" s="25">
        <v>3.6</v>
      </c>
      <c r="I8" s="25">
        <v>60</v>
      </c>
      <c r="J8" s="26">
        <v>1.27</v>
      </c>
      <c r="K8" s="55"/>
      <c r="L8" s="11"/>
    </row>
    <row r="9" spans="1:16" ht="14.25" x14ac:dyDescent="0.2">
      <c r="A9" s="58" t="s">
        <v>40</v>
      </c>
      <c r="B9" s="58" t="s">
        <v>67</v>
      </c>
      <c r="C9" s="59">
        <v>231.1</v>
      </c>
      <c r="D9" s="60">
        <v>957.08</v>
      </c>
      <c r="E9" s="59">
        <v>58.9</v>
      </c>
      <c r="F9" s="59">
        <v>17.7</v>
      </c>
      <c r="G9" s="59">
        <v>7.9</v>
      </c>
      <c r="H9" s="59">
        <v>3.7</v>
      </c>
      <c r="I9" s="59">
        <v>60.3</v>
      </c>
      <c r="J9" s="61">
        <v>1.2769999999999999</v>
      </c>
      <c r="K9" s="62">
        <v>2.8600149999999998</v>
      </c>
      <c r="L9" s="56">
        <f t="shared" ref="L9:L38" si="0">ROUND($J$46 +($J$47*(H9-$H$8)*(56/100))+(($N$46-((O9*$J$46/56)+((2000-O9)*($J$49/2000))))*(56/O9)), 2)</f>
        <v>4.25</v>
      </c>
      <c r="O9" s="36">
        <f>(2000)*((0.01*$N$49)-0.48)/((0.01*G9)-0.48)</f>
        <v>1596.009975062344</v>
      </c>
      <c r="P9" s="36"/>
    </row>
    <row r="10" spans="1:16" ht="14.25" x14ac:dyDescent="0.2">
      <c r="A10" s="58" t="s">
        <v>31</v>
      </c>
      <c r="B10" s="58" t="s">
        <v>65</v>
      </c>
      <c r="C10" s="59">
        <v>226</v>
      </c>
      <c r="D10" s="60">
        <v>910.92</v>
      </c>
      <c r="E10" s="59">
        <v>56.6</v>
      </c>
      <c r="F10" s="59">
        <v>20.5</v>
      </c>
      <c r="G10" s="59">
        <v>7.4</v>
      </c>
      <c r="H10" s="59">
        <v>3.6</v>
      </c>
      <c r="I10" s="59">
        <v>61.3</v>
      </c>
      <c r="J10" s="61">
        <v>1.2629999999999999</v>
      </c>
      <c r="K10" s="62">
        <v>2.8878899999999996</v>
      </c>
      <c r="L10" s="57">
        <f t="shared" si="0"/>
        <v>4.17</v>
      </c>
      <c r="O10" s="36">
        <f t="shared" ref="O10:O38" si="1">(2000)*((0.01*$N$49)-0.48)/((0.01*G10)-0.48)</f>
        <v>1576.3546798029554</v>
      </c>
      <c r="P10" s="36"/>
    </row>
    <row r="11" spans="1:16" ht="14.25" x14ac:dyDescent="0.2">
      <c r="A11" s="58" t="s">
        <v>40</v>
      </c>
      <c r="B11" s="58" t="s">
        <v>58</v>
      </c>
      <c r="C11" s="59">
        <v>224.8</v>
      </c>
      <c r="D11" s="60">
        <v>942.86</v>
      </c>
      <c r="E11" s="59">
        <v>57.4</v>
      </c>
      <c r="F11" s="59">
        <v>16.399999999999999</v>
      </c>
      <c r="G11" s="59">
        <v>7</v>
      </c>
      <c r="H11" s="59">
        <v>3.6</v>
      </c>
      <c r="I11" s="59">
        <v>61.4</v>
      </c>
      <c r="J11" s="61">
        <v>1.2689999999999999</v>
      </c>
      <c r="K11" s="62">
        <v>2.9110719999999999</v>
      </c>
      <c r="L11" s="57">
        <f t="shared" si="0"/>
        <v>4.12</v>
      </c>
      <c r="O11" s="36">
        <f t="shared" si="1"/>
        <v>1560.9756097560974</v>
      </c>
      <c r="P11" s="36"/>
    </row>
    <row r="12" spans="1:16" ht="14.25" x14ac:dyDescent="0.2">
      <c r="A12" s="58" t="s">
        <v>40</v>
      </c>
      <c r="B12" s="58" t="s">
        <v>63</v>
      </c>
      <c r="C12" s="59">
        <v>224</v>
      </c>
      <c r="D12" s="60">
        <v>920.61</v>
      </c>
      <c r="E12" s="59">
        <v>59.1</v>
      </c>
      <c r="F12" s="59">
        <v>18.5</v>
      </c>
      <c r="G12" s="59">
        <v>7.8</v>
      </c>
      <c r="H12" s="59">
        <v>3.4</v>
      </c>
      <c r="I12" s="59">
        <v>60.9</v>
      </c>
      <c r="J12" s="61">
        <v>1.292</v>
      </c>
      <c r="K12" s="62">
        <v>2.8725649999999998</v>
      </c>
      <c r="L12" s="57">
        <f t="shared" si="0"/>
        <v>4.1900000000000004</v>
      </c>
      <c r="O12" s="36">
        <f t="shared" si="1"/>
        <v>1592.0398009950247</v>
      </c>
      <c r="P12" s="36"/>
    </row>
    <row r="13" spans="1:16" ht="14.25" x14ac:dyDescent="0.2">
      <c r="A13" s="58" t="s">
        <v>42</v>
      </c>
      <c r="B13" s="58" t="s">
        <v>68</v>
      </c>
      <c r="C13" s="59">
        <v>223.7</v>
      </c>
      <c r="D13" s="60">
        <v>926.38</v>
      </c>
      <c r="E13" s="59">
        <v>59.2</v>
      </c>
      <c r="F13" s="59">
        <v>17.7</v>
      </c>
      <c r="G13" s="59">
        <v>7.5</v>
      </c>
      <c r="H13" s="59">
        <v>3.2</v>
      </c>
      <c r="I13" s="59">
        <v>61.5</v>
      </c>
      <c r="J13" s="61">
        <v>1.28</v>
      </c>
      <c r="K13" s="62">
        <v>2.8911649999999995</v>
      </c>
      <c r="L13" s="57">
        <f t="shared" si="0"/>
        <v>4.1100000000000003</v>
      </c>
      <c r="O13" s="36">
        <f t="shared" si="1"/>
        <v>1580.2469135802467</v>
      </c>
      <c r="P13" s="36"/>
    </row>
    <row r="14" spans="1:16" ht="14.25" x14ac:dyDescent="0.2">
      <c r="A14" s="58" t="s">
        <v>40</v>
      </c>
      <c r="B14" s="58" t="s">
        <v>66</v>
      </c>
      <c r="C14" s="59">
        <v>223.5</v>
      </c>
      <c r="D14" s="60">
        <v>923.96</v>
      </c>
      <c r="E14" s="59">
        <v>59</v>
      </c>
      <c r="F14" s="59">
        <v>17.899999999999999</v>
      </c>
      <c r="G14" s="59">
        <v>7.8</v>
      </c>
      <c r="H14" s="59">
        <v>3.6</v>
      </c>
      <c r="I14" s="59">
        <v>60.8</v>
      </c>
      <c r="J14" s="61">
        <v>1.2889999999999999</v>
      </c>
      <c r="K14" s="62">
        <v>2.8688359999999999</v>
      </c>
      <c r="L14" s="57">
        <f t="shared" si="0"/>
        <v>4.22</v>
      </c>
      <c r="O14" s="36">
        <f t="shared" si="1"/>
        <v>1592.0398009950247</v>
      </c>
      <c r="P14" s="36"/>
    </row>
    <row r="15" spans="1:16" ht="14.25" x14ac:dyDescent="0.2">
      <c r="A15" s="58" t="s">
        <v>31</v>
      </c>
      <c r="B15" s="58" t="s">
        <v>62</v>
      </c>
      <c r="C15" s="59">
        <v>217.7</v>
      </c>
      <c r="D15" s="60">
        <v>892.86</v>
      </c>
      <c r="E15" s="59">
        <v>59.8</v>
      </c>
      <c r="F15" s="59">
        <v>18.7</v>
      </c>
      <c r="G15" s="59">
        <v>7.2</v>
      </c>
      <c r="H15" s="59">
        <v>3.2</v>
      </c>
      <c r="I15" s="59">
        <v>61.7</v>
      </c>
      <c r="J15" s="61">
        <v>1.2969999999999999</v>
      </c>
      <c r="K15" s="62">
        <v>2.9101639999999995</v>
      </c>
      <c r="L15" s="57">
        <f t="shared" si="0"/>
        <v>4.08</v>
      </c>
      <c r="O15" s="36">
        <f t="shared" si="1"/>
        <v>1568.627450980392</v>
      </c>
      <c r="P15" s="36"/>
    </row>
    <row r="16" spans="1:16" ht="14.25" x14ac:dyDescent="0.2">
      <c r="A16" s="58" t="s">
        <v>42</v>
      </c>
      <c r="B16" s="58" t="s">
        <v>69</v>
      </c>
      <c r="C16" s="59">
        <v>217.3</v>
      </c>
      <c r="D16" s="60">
        <v>874.78</v>
      </c>
      <c r="E16" s="59">
        <v>55.2</v>
      </c>
      <c r="F16" s="59">
        <v>20.6</v>
      </c>
      <c r="G16" s="59">
        <v>8</v>
      </c>
      <c r="H16" s="59">
        <v>3.8</v>
      </c>
      <c r="I16" s="59">
        <v>60.4</v>
      </c>
      <c r="J16" s="61">
        <v>1.272</v>
      </c>
      <c r="K16" s="62">
        <v>2.8520969999999997</v>
      </c>
      <c r="L16" s="57">
        <f t="shared" si="0"/>
        <v>4.29</v>
      </c>
      <c r="O16" s="36">
        <f t="shared" si="1"/>
        <v>1599.9999999999998</v>
      </c>
      <c r="P16" s="36"/>
    </row>
    <row r="17" spans="1:16" ht="14.25" x14ac:dyDescent="0.2">
      <c r="A17" s="58" t="s">
        <v>42</v>
      </c>
      <c r="B17" s="58" t="s">
        <v>57</v>
      </c>
      <c r="C17" s="59">
        <v>214</v>
      </c>
      <c r="D17" s="60">
        <v>888.25</v>
      </c>
      <c r="E17" s="59">
        <v>59.8</v>
      </c>
      <c r="F17" s="59">
        <v>17.5</v>
      </c>
      <c r="G17" s="59">
        <v>8</v>
      </c>
      <c r="H17" s="59">
        <v>3.9</v>
      </c>
      <c r="I17" s="59">
        <v>60.5</v>
      </c>
      <c r="J17" s="61">
        <v>1.3009999999999999</v>
      </c>
      <c r="K17" s="62">
        <v>2.8541669999999995</v>
      </c>
      <c r="L17" s="57">
        <f t="shared" si="0"/>
        <v>4.3</v>
      </c>
      <c r="O17" s="36">
        <f t="shared" si="1"/>
        <v>1599.9999999999998</v>
      </c>
      <c r="P17" s="36"/>
    </row>
    <row r="18" spans="1:16" ht="14.25" x14ac:dyDescent="0.2">
      <c r="A18" s="58" t="s">
        <v>42</v>
      </c>
      <c r="B18" s="58" t="s">
        <v>51</v>
      </c>
      <c r="C18" s="59">
        <v>213.7</v>
      </c>
      <c r="D18" s="60">
        <v>905.75</v>
      </c>
      <c r="E18" s="59">
        <v>59.4</v>
      </c>
      <c r="F18" s="59">
        <v>15.3</v>
      </c>
      <c r="G18" s="59">
        <v>7.6</v>
      </c>
      <c r="H18" s="59">
        <v>3.5</v>
      </c>
      <c r="I18" s="59">
        <v>61</v>
      </c>
      <c r="J18" s="61">
        <v>1.298</v>
      </c>
      <c r="K18" s="62">
        <v>2.8828719999999994</v>
      </c>
      <c r="L18" s="57">
        <f t="shared" si="0"/>
        <v>4.18</v>
      </c>
      <c r="O18" s="36">
        <f t="shared" si="1"/>
        <v>1584.158415841584</v>
      </c>
      <c r="P18" s="36"/>
    </row>
    <row r="19" spans="1:16" ht="14.25" x14ac:dyDescent="0.2">
      <c r="A19" s="58" t="s">
        <v>40</v>
      </c>
      <c r="B19" s="58" t="s">
        <v>54</v>
      </c>
      <c r="C19" s="59">
        <v>212</v>
      </c>
      <c r="D19" s="60">
        <v>892.33</v>
      </c>
      <c r="E19" s="59">
        <v>58.4</v>
      </c>
      <c r="F19" s="59">
        <v>16</v>
      </c>
      <c r="G19" s="59">
        <v>7.7</v>
      </c>
      <c r="H19" s="59">
        <v>3.6</v>
      </c>
      <c r="I19" s="59">
        <v>60.9</v>
      </c>
      <c r="J19" s="61">
        <v>1.298</v>
      </c>
      <c r="K19" s="62">
        <v>2.8755989999999998</v>
      </c>
      <c r="L19" s="57">
        <f t="shared" si="0"/>
        <v>4.21</v>
      </c>
      <c r="O19" s="36">
        <f t="shared" si="1"/>
        <v>1588.0893300248138</v>
      </c>
      <c r="P19" s="36"/>
    </row>
    <row r="20" spans="1:16" ht="14.25" x14ac:dyDescent="0.2">
      <c r="A20" s="58" t="s">
        <v>40</v>
      </c>
      <c r="B20" s="58" t="s">
        <v>44</v>
      </c>
      <c r="C20" s="59">
        <v>211.8</v>
      </c>
      <c r="D20" s="60">
        <v>902.68</v>
      </c>
      <c r="E20" s="59">
        <v>58.2</v>
      </c>
      <c r="F20" s="59">
        <v>14.7</v>
      </c>
      <c r="G20" s="59">
        <v>7</v>
      </c>
      <c r="H20" s="59">
        <v>3.3</v>
      </c>
      <c r="I20" s="59">
        <v>61.7</v>
      </c>
      <c r="J20" s="61">
        <v>1.284</v>
      </c>
      <c r="K20" s="62">
        <v>2.9180199999999998</v>
      </c>
      <c r="L20" s="57">
        <f t="shared" si="0"/>
        <v>4.07</v>
      </c>
      <c r="O20" s="36">
        <f t="shared" si="1"/>
        <v>1560.9756097560974</v>
      </c>
      <c r="P20" s="36"/>
    </row>
    <row r="21" spans="1:16" ht="14.25" x14ac:dyDescent="0.2">
      <c r="A21" s="58" t="s">
        <v>40</v>
      </c>
      <c r="B21" s="58" t="s">
        <v>61</v>
      </c>
      <c r="C21" s="59">
        <v>210.4</v>
      </c>
      <c r="D21" s="60">
        <v>877.43</v>
      </c>
      <c r="E21" s="59">
        <v>60</v>
      </c>
      <c r="F21" s="59">
        <v>17</v>
      </c>
      <c r="G21" s="59">
        <v>7.5</v>
      </c>
      <c r="H21" s="59">
        <v>3.4</v>
      </c>
      <c r="I21" s="59">
        <v>61.3</v>
      </c>
      <c r="J21" s="61">
        <v>1.2889999999999999</v>
      </c>
      <c r="K21" s="62">
        <v>2.8889839999999998</v>
      </c>
      <c r="L21" s="57">
        <f t="shared" si="0"/>
        <v>4.1500000000000004</v>
      </c>
      <c r="O21" s="36">
        <f t="shared" si="1"/>
        <v>1580.2469135802467</v>
      </c>
      <c r="P21" s="36"/>
    </row>
    <row r="22" spans="1:16" ht="14.25" x14ac:dyDescent="0.2">
      <c r="A22" s="58" t="s">
        <v>40</v>
      </c>
      <c r="B22" s="58" t="s">
        <v>41</v>
      </c>
      <c r="C22" s="59">
        <v>209.5</v>
      </c>
      <c r="D22" s="60">
        <v>896.42</v>
      </c>
      <c r="E22" s="59">
        <v>59.2</v>
      </c>
      <c r="F22" s="59">
        <v>14.3</v>
      </c>
      <c r="G22" s="59">
        <v>7.1</v>
      </c>
      <c r="H22" s="59">
        <v>3.2</v>
      </c>
      <c r="I22" s="59">
        <v>61.6</v>
      </c>
      <c r="J22" s="61">
        <v>1.2949999999999999</v>
      </c>
      <c r="K22" s="62">
        <v>2.9155079999999995</v>
      </c>
      <c r="L22" s="57">
        <f t="shared" si="0"/>
        <v>4.0599999999999996</v>
      </c>
      <c r="O22" s="36">
        <f t="shared" si="1"/>
        <v>1564.7921760391196</v>
      </c>
      <c r="P22" s="36"/>
    </row>
    <row r="23" spans="1:16" ht="14.25" x14ac:dyDescent="0.2">
      <c r="A23" s="58" t="s">
        <v>42</v>
      </c>
      <c r="B23" s="58" t="s">
        <v>59</v>
      </c>
      <c r="C23" s="59">
        <v>207.7</v>
      </c>
      <c r="D23" s="60">
        <v>873.7</v>
      </c>
      <c r="E23" s="59">
        <v>59</v>
      </c>
      <c r="F23" s="59">
        <v>16.100000000000001</v>
      </c>
      <c r="G23" s="59">
        <v>7.6</v>
      </c>
      <c r="H23" s="59">
        <v>3.2</v>
      </c>
      <c r="I23" s="59">
        <v>61.4</v>
      </c>
      <c r="J23" s="61">
        <v>1.302</v>
      </c>
      <c r="K23" s="62">
        <v>2.8884009999999996</v>
      </c>
      <c r="L23" s="57">
        <f t="shared" si="0"/>
        <v>4.13</v>
      </c>
      <c r="O23" s="36">
        <f t="shared" si="1"/>
        <v>1584.158415841584</v>
      </c>
      <c r="P23" s="36"/>
    </row>
    <row r="24" spans="1:16" ht="14.25" x14ac:dyDescent="0.2">
      <c r="A24" s="58" t="s">
        <v>31</v>
      </c>
      <c r="B24" s="58" t="s">
        <v>60</v>
      </c>
      <c r="C24" s="59">
        <v>206.6</v>
      </c>
      <c r="D24" s="60">
        <v>863.12</v>
      </c>
      <c r="E24" s="59">
        <v>56.8</v>
      </c>
      <c r="F24" s="59">
        <v>16.8</v>
      </c>
      <c r="G24" s="59">
        <v>7.2</v>
      </c>
      <c r="H24" s="59">
        <v>3.6</v>
      </c>
      <c r="I24" s="59">
        <v>60.8</v>
      </c>
      <c r="J24" s="61">
        <v>1.25</v>
      </c>
      <c r="K24" s="62">
        <v>2.8974169999999995</v>
      </c>
      <c r="L24" s="57">
        <f t="shared" si="0"/>
        <v>4.1500000000000004</v>
      </c>
      <c r="O24" s="36">
        <f t="shared" si="1"/>
        <v>1568.627450980392</v>
      </c>
      <c r="P24" s="36"/>
    </row>
    <row r="25" spans="1:16" ht="14.25" x14ac:dyDescent="0.2">
      <c r="A25" s="58" t="s">
        <v>40</v>
      </c>
      <c r="B25" s="58" t="s">
        <v>49</v>
      </c>
      <c r="C25" s="59">
        <v>206.2</v>
      </c>
      <c r="D25" s="60">
        <v>875.44</v>
      </c>
      <c r="E25" s="59">
        <v>58.1</v>
      </c>
      <c r="F25" s="59">
        <v>15.1</v>
      </c>
      <c r="G25" s="59">
        <v>7.8</v>
      </c>
      <c r="H25" s="59">
        <v>3.5</v>
      </c>
      <c r="I25" s="59">
        <v>60.8</v>
      </c>
      <c r="J25" s="61">
        <v>1.2909999999999999</v>
      </c>
      <c r="K25" s="62">
        <v>2.8707649999999996</v>
      </c>
      <c r="L25" s="57">
        <f t="shared" si="0"/>
        <v>4.21</v>
      </c>
      <c r="O25" s="36">
        <f t="shared" si="1"/>
        <v>1592.0398009950247</v>
      </c>
      <c r="P25" s="36"/>
    </row>
    <row r="26" spans="1:16" ht="14.25" x14ac:dyDescent="0.2">
      <c r="A26" s="58" t="s">
        <v>37</v>
      </c>
      <c r="B26" s="58" t="s">
        <v>64</v>
      </c>
      <c r="C26" s="59">
        <v>200.9</v>
      </c>
      <c r="D26" s="60">
        <v>810.26</v>
      </c>
      <c r="E26" s="59">
        <v>56.6</v>
      </c>
      <c r="F26" s="59">
        <v>20.399999999999999</v>
      </c>
      <c r="G26" s="59">
        <v>8</v>
      </c>
      <c r="H26" s="59">
        <v>3.9</v>
      </c>
      <c r="I26" s="59">
        <v>60.5</v>
      </c>
      <c r="J26" s="61">
        <v>1.298</v>
      </c>
      <c r="K26" s="62">
        <v>2.8537799999999995</v>
      </c>
      <c r="L26" s="57">
        <f t="shared" si="0"/>
        <v>4.3</v>
      </c>
      <c r="O26" s="36">
        <f t="shared" si="1"/>
        <v>1599.9999999999998</v>
      </c>
      <c r="P26" s="36"/>
    </row>
    <row r="27" spans="1:16" ht="14.25" x14ac:dyDescent="0.2">
      <c r="A27" s="58" t="s">
        <v>31</v>
      </c>
      <c r="B27" s="58" t="s">
        <v>55</v>
      </c>
      <c r="C27" s="59">
        <v>199.3</v>
      </c>
      <c r="D27" s="60">
        <v>839.66</v>
      </c>
      <c r="E27" s="59">
        <v>58.1</v>
      </c>
      <c r="F27" s="59">
        <v>15.9</v>
      </c>
      <c r="G27" s="59">
        <v>7.6</v>
      </c>
      <c r="H27" s="59">
        <v>3.4</v>
      </c>
      <c r="I27" s="59">
        <v>61</v>
      </c>
      <c r="J27" s="61">
        <v>1.29</v>
      </c>
      <c r="K27" s="62">
        <v>2.8835109999999995</v>
      </c>
      <c r="L27" s="57">
        <f t="shared" si="0"/>
        <v>4.16</v>
      </c>
      <c r="O27" s="36">
        <f t="shared" si="1"/>
        <v>1584.158415841584</v>
      </c>
      <c r="P27" s="36"/>
    </row>
    <row r="28" spans="1:16" ht="14.25" x14ac:dyDescent="0.2">
      <c r="A28" s="58" t="s">
        <v>37</v>
      </c>
      <c r="B28" s="58" t="s">
        <v>52</v>
      </c>
      <c r="C28" s="59">
        <v>198.8</v>
      </c>
      <c r="D28" s="60">
        <v>833.07</v>
      </c>
      <c r="E28" s="59">
        <v>59.1</v>
      </c>
      <c r="F28" s="59">
        <v>16.5</v>
      </c>
      <c r="G28" s="59">
        <v>7.8</v>
      </c>
      <c r="H28" s="59">
        <v>3.7</v>
      </c>
      <c r="I28" s="59">
        <v>60.6</v>
      </c>
      <c r="J28" s="61">
        <v>1.2789999999999999</v>
      </c>
      <c r="K28" s="62">
        <v>2.865875</v>
      </c>
      <c r="L28" s="57">
        <f t="shared" si="0"/>
        <v>4.24</v>
      </c>
      <c r="O28" s="36">
        <f t="shared" si="1"/>
        <v>1592.0398009950247</v>
      </c>
      <c r="P28" s="36"/>
    </row>
    <row r="29" spans="1:16" ht="14.25" x14ac:dyDescent="0.2">
      <c r="A29" s="58" t="s">
        <v>40</v>
      </c>
      <c r="B29" s="58" t="s">
        <v>45</v>
      </c>
      <c r="C29" s="59">
        <v>196.9</v>
      </c>
      <c r="D29" s="60">
        <v>845.28</v>
      </c>
      <c r="E29" s="59">
        <v>58</v>
      </c>
      <c r="F29" s="59">
        <v>13.9</v>
      </c>
      <c r="G29" s="59">
        <v>7.1</v>
      </c>
      <c r="H29" s="59">
        <v>3.5</v>
      </c>
      <c r="I29" s="59">
        <v>61.3</v>
      </c>
      <c r="J29" s="61">
        <v>1.2709999999999999</v>
      </c>
      <c r="K29" s="62">
        <v>2.9073989999999998</v>
      </c>
      <c r="L29" s="57">
        <f t="shared" si="0"/>
        <v>4.12</v>
      </c>
      <c r="O29" s="36">
        <f t="shared" si="1"/>
        <v>1564.7921760391196</v>
      </c>
      <c r="P29" s="36"/>
    </row>
    <row r="30" spans="1:16" ht="14.25" x14ac:dyDescent="0.2">
      <c r="A30" s="58" t="s">
        <v>40</v>
      </c>
      <c r="B30" s="58" t="s">
        <v>48</v>
      </c>
      <c r="C30" s="59">
        <v>194.4</v>
      </c>
      <c r="D30" s="60">
        <v>827.72</v>
      </c>
      <c r="E30" s="59">
        <v>58.4</v>
      </c>
      <c r="F30" s="59">
        <v>14.8</v>
      </c>
      <c r="G30" s="59">
        <v>7.5</v>
      </c>
      <c r="H30" s="59">
        <v>3.2</v>
      </c>
      <c r="I30" s="59">
        <v>61.5</v>
      </c>
      <c r="J30" s="61">
        <v>1.2949999999999999</v>
      </c>
      <c r="K30" s="62">
        <v>2.8930999999999996</v>
      </c>
      <c r="L30" s="57">
        <f t="shared" si="0"/>
        <v>4.1100000000000003</v>
      </c>
      <c r="O30" s="36">
        <f t="shared" si="1"/>
        <v>1580.2469135802467</v>
      </c>
      <c r="P30" s="36"/>
    </row>
    <row r="31" spans="1:16" ht="14.25" x14ac:dyDescent="0.2">
      <c r="A31" s="58" t="s">
        <v>31</v>
      </c>
      <c r="B31" s="58" t="s">
        <v>53</v>
      </c>
      <c r="C31" s="59">
        <v>192.7</v>
      </c>
      <c r="D31" s="60">
        <v>806.47</v>
      </c>
      <c r="E31" s="59">
        <v>58.9</v>
      </c>
      <c r="F31" s="59">
        <v>16.600000000000001</v>
      </c>
      <c r="G31" s="59">
        <v>7.8</v>
      </c>
      <c r="H31" s="59">
        <v>3.4</v>
      </c>
      <c r="I31" s="59">
        <v>61</v>
      </c>
      <c r="J31" s="61">
        <v>1.296</v>
      </c>
      <c r="K31" s="62">
        <v>2.873081</v>
      </c>
      <c r="L31" s="57">
        <f t="shared" si="0"/>
        <v>4.1900000000000004</v>
      </c>
      <c r="O31" s="36">
        <f t="shared" si="1"/>
        <v>1592.0398009950247</v>
      </c>
      <c r="P31" s="36"/>
    </row>
    <row r="32" spans="1:16" ht="14.25" x14ac:dyDescent="0.2">
      <c r="A32" s="58" t="s">
        <v>42</v>
      </c>
      <c r="B32" s="58" t="s">
        <v>46</v>
      </c>
      <c r="C32" s="59">
        <v>192.6</v>
      </c>
      <c r="D32" s="60">
        <v>814.68</v>
      </c>
      <c r="E32" s="59">
        <v>58.5</v>
      </c>
      <c r="F32" s="59">
        <v>15.5</v>
      </c>
      <c r="G32" s="59">
        <v>7.7</v>
      </c>
      <c r="H32" s="59">
        <v>3.5</v>
      </c>
      <c r="I32" s="59">
        <v>60.9</v>
      </c>
      <c r="J32" s="61">
        <v>1.286</v>
      </c>
      <c r="K32" s="62">
        <v>2.8757220000000001</v>
      </c>
      <c r="L32" s="57">
        <f t="shared" si="0"/>
        <v>4.1900000000000004</v>
      </c>
      <c r="O32" s="36">
        <f t="shared" si="1"/>
        <v>1588.0893300248138</v>
      </c>
      <c r="P32" s="36"/>
    </row>
    <row r="33" spans="1:16" ht="14.25" x14ac:dyDescent="0.2">
      <c r="A33" s="58" t="s">
        <v>37</v>
      </c>
      <c r="B33" s="58" t="s">
        <v>50</v>
      </c>
      <c r="C33" s="59">
        <v>189.7</v>
      </c>
      <c r="D33" s="60">
        <v>800.23</v>
      </c>
      <c r="E33" s="59">
        <v>59.3</v>
      </c>
      <c r="F33" s="59">
        <v>15.8</v>
      </c>
      <c r="G33" s="59">
        <v>7.3</v>
      </c>
      <c r="H33" s="59">
        <v>3.3</v>
      </c>
      <c r="I33" s="59">
        <v>61.7</v>
      </c>
      <c r="J33" s="61">
        <v>1.2969999999999999</v>
      </c>
      <c r="K33" s="62">
        <v>2.9028909999999999</v>
      </c>
      <c r="L33" s="57">
        <f t="shared" si="0"/>
        <v>4.1100000000000003</v>
      </c>
      <c r="O33" s="36">
        <f t="shared" si="1"/>
        <v>1572.4815724815724</v>
      </c>
      <c r="P33" s="36"/>
    </row>
    <row r="34" spans="1:16" ht="14.25" x14ac:dyDescent="0.2">
      <c r="A34" s="58" t="s">
        <v>42</v>
      </c>
      <c r="B34" s="58" t="s">
        <v>43</v>
      </c>
      <c r="C34" s="59">
        <v>187.4</v>
      </c>
      <c r="D34" s="60">
        <v>793.5</v>
      </c>
      <c r="E34" s="59">
        <v>59.5</v>
      </c>
      <c r="F34" s="59">
        <v>15.4</v>
      </c>
      <c r="G34" s="59">
        <v>7.4</v>
      </c>
      <c r="H34" s="59">
        <v>3.5</v>
      </c>
      <c r="I34" s="59">
        <v>61.1</v>
      </c>
      <c r="J34" s="61">
        <v>1.2949999999999999</v>
      </c>
      <c r="K34" s="62">
        <v>2.8936889999999997</v>
      </c>
      <c r="L34" s="57">
        <f t="shared" si="0"/>
        <v>4.1500000000000004</v>
      </c>
      <c r="O34" s="36">
        <f t="shared" si="1"/>
        <v>1576.3546798029554</v>
      </c>
      <c r="P34" s="36"/>
    </row>
    <row r="35" spans="1:16" ht="14.25" x14ac:dyDescent="0.2">
      <c r="A35" s="58" t="s">
        <v>31</v>
      </c>
      <c r="B35" s="58" t="s">
        <v>47</v>
      </c>
      <c r="C35" s="59">
        <v>185.7</v>
      </c>
      <c r="D35" s="60">
        <v>784.23</v>
      </c>
      <c r="E35" s="59">
        <v>56.9</v>
      </c>
      <c r="F35" s="59">
        <v>15.7</v>
      </c>
      <c r="G35" s="59">
        <v>7.1</v>
      </c>
      <c r="H35" s="59">
        <v>3.1</v>
      </c>
      <c r="I35" s="59">
        <v>61.7</v>
      </c>
      <c r="J35" s="61">
        <v>1.2709999999999999</v>
      </c>
      <c r="K35" s="62">
        <v>2.9140829999999998</v>
      </c>
      <c r="L35" s="57">
        <f t="shared" si="0"/>
        <v>4.04</v>
      </c>
      <c r="O35" s="36">
        <f t="shared" si="1"/>
        <v>1564.7921760391196</v>
      </c>
      <c r="P35" s="36"/>
    </row>
    <row r="36" spans="1:16" ht="14.25" x14ac:dyDescent="0.2">
      <c r="A36" s="58" t="s">
        <v>37</v>
      </c>
      <c r="B36" s="58" t="s">
        <v>39</v>
      </c>
      <c r="C36" s="59">
        <v>185.5</v>
      </c>
      <c r="D36" s="60">
        <v>799.38</v>
      </c>
      <c r="E36" s="59">
        <v>56.6</v>
      </c>
      <c r="F36" s="59">
        <v>13.5</v>
      </c>
      <c r="G36" s="59">
        <v>7.1</v>
      </c>
      <c r="H36" s="59">
        <v>3.5</v>
      </c>
      <c r="I36" s="59">
        <v>61</v>
      </c>
      <c r="J36" s="61">
        <v>1.24</v>
      </c>
      <c r="K36" s="62">
        <v>2.9033999999999995</v>
      </c>
      <c r="L36" s="57">
        <f t="shared" si="0"/>
        <v>4.12</v>
      </c>
      <c r="O36" s="36">
        <f t="shared" si="1"/>
        <v>1564.7921760391196</v>
      </c>
      <c r="P36" s="36"/>
    </row>
    <row r="37" spans="1:16" ht="14.25" x14ac:dyDescent="0.2">
      <c r="A37" s="58" t="s">
        <v>37</v>
      </c>
      <c r="B37" s="58" t="s">
        <v>38</v>
      </c>
      <c r="C37" s="59">
        <v>177.6</v>
      </c>
      <c r="D37" s="60">
        <v>749.65</v>
      </c>
      <c r="E37" s="59">
        <v>58.6</v>
      </c>
      <c r="F37" s="59">
        <v>15.7</v>
      </c>
      <c r="G37" s="59">
        <v>8.1</v>
      </c>
      <c r="H37" s="59">
        <v>3.5</v>
      </c>
      <c r="I37" s="59">
        <v>60.5</v>
      </c>
      <c r="J37" s="61">
        <v>1.3009999999999999</v>
      </c>
      <c r="K37" s="62">
        <v>2.8552489999999997</v>
      </c>
      <c r="L37" s="57">
        <f t="shared" si="0"/>
        <v>4.25</v>
      </c>
      <c r="O37" s="36">
        <f t="shared" si="1"/>
        <v>1604.0100250626565</v>
      </c>
      <c r="P37" s="36"/>
    </row>
    <row r="38" spans="1:16" ht="14.25" x14ac:dyDescent="0.2">
      <c r="A38" s="58" t="s">
        <v>37</v>
      </c>
      <c r="B38" s="58" t="s">
        <v>56</v>
      </c>
      <c r="C38" s="59">
        <v>168.7</v>
      </c>
      <c r="D38" s="60">
        <v>705.69</v>
      </c>
      <c r="E38" s="59">
        <v>57.6</v>
      </c>
      <c r="F38" s="59">
        <v>16.7</v>
      </c>
      <c r="G38" s="59">
        <v>7.4</v>
      </c>
      <c r="H38" s="59">
        <v>3.4</v>
      </c>
      <c r="I38" s="59">
        <v>61.3</v>
      </c>
      <c r="J38" s="61">
        <v>1.2789999999999999</v>
      </c>
      <c r="K38" s="62">
        <v>2.8932959999999999</v>
      </c>
      <c r="L38" s="57">
        <f t="shared" si="0"/>
        <v>4.1399999999999997</v>
      </c>
      <c r="O38" s="36">
        <f t="shared" si="1"/>
        <v>1576.3546798029554</v>
      </c>
      <c r="P38" s="36"/>
    </row>
    <row r="39" spans="1:16" ht="23.25" customHeight="1" thickBot="1" x14ac:dyDescent="0.25">
      <c r="A39" s="37" t="s">
        <v>31</v>
      </c>
      <c r="B39" s="6" t="s">
        <v>32</v>
      </c>
      <c r="C39" s="6">
        <v>205.6</v>
      </c>
      <c r="D39" s="6">
        <v>1149.47</v>
      </c>
      <c r="E39" s="6">
        <v>57.6</v>
      </c>
      <c r="F39" s="6">
        <v>16</v>
      </c>
      <c r="G39" s="6">
        <v>7.9</v>
      </c>
      <c r="H39" s="6">
        <v>4</v>
      </c>
      <c r="I39" s="6">
        <v>60.5</v>
      </c>
      <c r="J39" s="6">
        <v>1.29</v>
      </c>
      <c r="K39" s="6">
        <v>3.1996669999999998</v>
      </c>
      <c r="L39" s="38"/>
    </row>
    <row r="40" spans="1:16" ht="15" x14ac:dyDescent="0.25">
      <c r="A40" s="27"/>
      <c r="B40" s="28"/>
      <c r="C40" s="42"/>
      <c r="D40" s="50"/>
      <c r="E40" s="42"/>
      <c r="F40" s="42"/>
      <c r="G40" s="42"/>
      <c r="H40" s="42"/>
      <c r="I40" s="42"/>
      <c r="J40" s="29"/>
      <c r="K40" s="29"/>
      <c r="L40" s="46"/>
    </row>
    <row r="41" spans="1:16" ht="17.25" x14ac:dyDescent="0.25">
      <c r="A41" s="30" t="s">
        <v>13</v>
      </c>
      <c r="B41" s="31"/>
      <c r="C41" s="43">
        <f t="shared" ref="C41:L41" si="2">STDEV(C9:C38)</f>
        <v>15.678008611522975</v>
      </c>
      <c r="D41" s="51">
        <f t="shared" si="2"/>
        <v>59.660809070658082</v>
      </c>
      <c r="E41" s="43">
        <f t="shared" si="2"/>
        <v>1.1702048155535962</v>
      </c>
      <c r="F41" s="43">
        <f t="shared" si="2"/>
        <v>1.8365885416348291</v>
      </c>
      <c r="G41" s="43">
        <f t="shared" si="2"/>
        <v>0.33148915136285279</v>
      </c>
      <c r="H41" s="43">
        <f t="shared" si="2"/>
        <v>0.20833218390487515</v>
      </c>
      <c r="I41" s="43">
        <f t="shared" si="2"/>
        <v>0.42458905081144777</v>
      </c>
      <c r="J41" s="41">
        <f t="shared" si="2"/>
        <v>1.5393871000103138E-2</v>
      </c>
      <c r="K41" s="41">
        <f t="shared" si="2"/>
        <v>1.9999389338407194E-2</v>
      </c>
      <c r="L41" s="47">
        <f t="shared" si="2"/>
        <v>6.9933465917058679E-2</v>
      </c>
    </row>
    <row r="42" spans="1:16" ht="17.25" x14ac:dyDescent="0.25">
      <c r="A42" s="13" t="s">
        <v>14</v>
      </c>
      <c r="B42" s="14"/>
      <c r="C42" s="44">
        <f>MAX(C9:C38)</f>
        <v>231.1</v>
      </c>
      <c r="D42" s="52">
        <f>MAX(D9:D38)</f>
        <v>957.08</v>
      </c>
      <c r="E42" s="44">
        <f>MAX(E9:E38)</f>
        <v>60</v>
      </c>
      <c r="F42" s="44">
        <f>MAX(F9:F38)</f>
        <v>20.6</v>
      </c>
      <c r="G42" s="44">
        <f>ROUND(MAX(G9:G38), 1)</f>
        <v>8.1</v>
      </c>
      <c r="H42" s="44">
        <f>MAX(H9:H38)</f>
        <v>3.9</v>
      </c>
      <c r="I42" s="44">
        <f>MAX(I9:I38)</f>
        <v>61.7</v>
      </c>
      <c r="J42" s="12">
        <f>MAX(J9:J38)</f>
        <v>1.302</v>
      </c>
      <c r="K42" s="12">
        <f>MAX(K9:K38)</f>
        <v>2.9180199999999998</v>
      </c>
      <c r="L42" s="48">
        <f>MAX(L9:L38)</f>
        <v>4.3</v>
      </c>
    </row>
    <row r="43" spans="1:16" ht="18" thickBot="1" x14ac:dyDescent="0.3">
      <c r="A43" s="32" t="s">
        <v>15</v>
      </c>
      <c r="B43" s="33"/>
      <c r="C43" s="45">
        <f t="shared" ref="C43:L43" si="3">MIN(C9:C38)</f>
        <v>168.7</v>
      </c>
      <c r="D43" s="53">
        <f t="shared" si="3"/>
        <v>705.69</v>
      </c>
      <c r="E43" s="45">
        <f t="shared" si="3"/>
        <v>55.2</v>
      </c>
      <c r="F43" s="45">
        <f t="shared" si="3"/>
        <v>13.5</v>
      </c>
      <c r="G43" s="45">
        <f t="shared" si="3"/>
        <v>7</v>
      </c>
      <c r="H43" s="45">
        <f t="shared" si="3"/>
        <v>3.1</v>
      </c>
      <c r="I43" s="45">
        <f t="shared" si="3"/>
        <v>60.3</v>
      </c>
      <c r="J43" s="34">
        <f t="shared" si="3"/>
        <v>1.24</v>
      </c>
      <c r="K43" s="34">
        <f t="shared" si="3"/>
        <v>2.8520969999999997</v>
      </c>
      <c r="L43" s="49">
        <f t="shared" si="3"/>
        <v>4.04</v>
      </c>
    </row>
    <row r="44" spans="1:16" ht="15" x14ac:dyDescent="0.25">
      <c r="A44" s="97" t="s">
        <v>29</v>
      </c>
      <c r="B44" s="98"/>
      <c r="C44" s="98"/>
      <c r="D44" s="98"/>
      <c r="E44" s="98"/>
      <c r="F44" s="98"/>
      <c r="G44" s="99"/>
      <c r="H44" s="84"/>
      <c r="I44" s="85"/>
      <c r="J44" s="85"/>
      <c r="K44" s="85"/>
      <c r="L44" s="86"/>
    </row>
    <row r="45" spans="1:16" ht="16.5" thickBot="1" x14ac:dyDescent="0.3">
      <c r="A45" s="100" t="s">
        <v>28</v>
      </c>
      <c r="B45" s="101"/>
      <c r="C45" s="101"/>
      <c r="D45" s="101"/>
      <c r="E45" s="101"/>
      <c r="F45" s="101"/>
      <c r="G45" s="102"/>
      <c r="H45" s="87" t="s">
        <v>21</v>
      </c>
      <c r="I45" s="88"/>
      <c r="J45" s="88"/>
      <c r="K45" s="88"/>
      <c r="L45" s="89"/>
      <c r="N45" s="39" t="s">
        <v>22</v>
      </c>
    </row>
    <row r="46" spans="1:16" ht="16.5" thickTop="1" thickBot="1" x14ac:dyDescent="0.3">
      <c r="A46" s="103" t="s">
        <v>2</v>
      </c>
      <c r="B46" s="104"/>
      <c r="C46" s="104"/>
      <c r="D46" s="104"/>
      <c r="E46" s="104"/>
      <c r="F46" s="104"/>
      <c r="G46" s="105"/>
      <c r="H46" s="66" t="s">
        <v>23</v>
      </c>
      <c r="I46" s="67"/>
      <c r="J46" s="40">
        <v>4.25</v>
      </c>
      <c r="K46" s="40"/>
      <c r="L46" s="92"/>
      <c r="N46">
        <f>($N$47*$J$46/56)+($N$48*$J$49/2000)</f>
        <v>189.02857142857147</v>
      </c>
    </row>
    <row r="47" spans="1:16" ht="16.5" x14ac:dyDescent="0.2">
      <c r="A47" s="106"/>
      <c r="B47" s="107"/>
      <c r="C47" s="107"/>
      <c r="D47" s="107"/>
      <c r="E47" s="107"/>
      <c r="F47" s="107"/>
      <c r="G47" s="108"/>
      <c r="H47" s="68" t="s">
        <v>24</v>
      </c>
      <c r="I47" s="69"/>
      <c r="J47" s="1">
        <v>0.315</v>
      </c>
      <c r="K47" s="1"/>
      <c r="L47" s="91"/>
      <c r="N47">
        <f>2000*((0.01*$N$49)-0.48)/((0.01*$G$8)-0.48)</f>
        <v>1599.9999999999998</v>
      </c>
    </row>
    <row r="48" spans="1:16" ht="16.5" x14ac:dyDescent="0.2">
      <c r="A48" s="109" t="s">
        <v>36</v>
      </c>
      <c r="B48" s="110"/>
      <c r="C48" s="110"/>
      <c r="D48" s="110"/>
      <c r="E48" s="110"/>
      <c r="F48" s="110"/>
      <c r="G48" s="111"/>
      <c r="H48" s="68" t="s">
        <v>25</v>
      </c>
      <c r="I48" s="69"/>
      <c r="J48" s="40">
        <v>118</v>
      </c>
      <c r="K48" s="40"/>
      <c r="L48" s="91"/>
      <c r="N48">
        <f>2000-N47</f>
        <v>400.00000000000023</v>
      </c>
    </row>
    <row r="49" spans="1:14" ht="17.25" customHeight="1" x14ac:dyDescent="0.2">
      <c r="A49" s="109" t="s">
        <v>27</v>
      </c>
      <c r="B49" s="110"/>
      <c r="C49" s="110"/>
      <c r="D49" s="110"/>
      <c r="E49" s="110"/>
      <c r="F49" s="110"/>
      <c r="G49" s="111"/>
      <c r="H49" s="68" t="s">
        <v>26</v>
      </c>
      <c r="I49" s="69"/>
      <c r="J49" s="54">
        <v>338</v>
      </c>
      <c r="K49" s="54"/>
      <c r="L49" s="91"/>
      <c r="N49">
        <v>16</v>
      </c>
    </row>
    <row r="50" spans="1:14" ht="33.75" customHeight="1" x14ac:dyDescent="0.2">
      <c r="A50" s="63" t="s">
        <v>11</v>
      </c>
      <c r="B50" s="64"/>
      <c r="C50" s="64"/>
      <c r="D50" s="64"/>
      <c r="E50" s="64"/>
      <c r="F50" s="64"/>
      <c r="G50" s="65"/>
      <c r="H50" s="93"/>
      <c r="I50" s="90"/>
      <c r="J50" s="90"/>
      <c r="K50" s="90"/>
      <c r="L50" s="91"/>
    </row>
    <row r="51" spans="1:14" ht="19.5" customHeight="1" x14ac:dyDescent="0.2">
      <c r="A51" s="63" t="s">
        <v>12</v>
      </c>
      <c r="B51" s="64"/>
      <c r="C51" s="64"/>
      <c r="D51" s="64"/>
      <c r="E51" s="64"/>
      <c r="F51" s="64"/>
      <c r="G51" s="65"/>
      <c r="H51" s="93"/>
      <c r="I51" s="90"/>
      <c r="J51" s="90"/>
      <c r="K51" s="90"/>
      <c r="L51" s="91"/>
    </row>
    <row r="52" spans="1:14" ht="13.5" thickBot="1" x14ac:dyDescent="0.25">
      <c r="A52" s="112" t="s">
        <v>35</v>
      </c>
      <c r="B52" s="113"/>
      <c r="C52" s="113"/>
      <c r="D52" s="113"/>
      <c r="E52" s="113"/>
      <c r="F52" s="113"/>
      <c r="G52" s="114"/>
      <c r="H52" s="94"/>
      <c r="I52" s="95"/>
      <c r="J52" s="95"/>
      <c r="K52" s="95"/>
      <c r="L52" s="96"/>
    </row>
  </sheetData>
  <mergeCells count="24">
    <mergeCell ref="A48:G48"/>
    <mergeCell ref="A49:G49"/>
    <mergeCell ref="A50:G50"/>
    <mergeCell ref="A52:G52"/>
    <mergeCell ref="E8:F8"/>
    <mergeCell ref="H44:L44"/>
    <mergeCell ref="H45:L45"/>
    <mergeCell ref="G4:L4"/>
    <mergeCell ref="L46:L49"/>
    <mergeCell ref="H50:L52"/>
    <mergeCell ref="A44:G44"/>
    <mergeCell ref="A45:G45"/>
    <mergeCell ref="A46:G46"/>
    <mergeCell ref="A47:G47"/>
    <mergeCell ref="A51:G51"/>
    <mergeCell ref="H46:I46"/>
    <mergeCell ref="H47:I47"/>
    <mergeCell ref="H48:I48"/>
    <mergeCell ref="H49:I49"/>
    <mergeCell ref="C1:F1"/>
    <mergeCell ref="C2:F2"/>
    <mergeCell ref="C4:F4"/>
    <mergeCell ref="D3:L3"/>
    <mergeCell ref="G1:L2"/>
  </mergeCells>
  <phoneticPr fontId="0" type="noConversion"/>
  <conditionalFormatting sqref="C9:C38">
    <cfRule type="cellIs" dxfId="7" priority="1" stopIfTrue="1" operator="equal">
      <formula>$C$42</formula>
    </cfRule>
  </conditionalFormatting>
  <conditionalFormatting sqref="D9:D38">
    <cfRule type="cellIs" dxfId="6" priority="2" stopIfTrue="1" operator="equal">
      <formula>$D$42</formula>
    </cfRule>
  </conditionalFormatting>
  <conditionalFormatting sqref="E9:E38">
    <cfRule type="cellIs" dxfId="5" priority="3" stopIfTrue="1" operator="equal">
      <formula>$E$42</formula>
    </cfRule>
  </conditionalFormatting>
  <conditionalFormatting sqref="H9:H38">
    <cfRule type="cellIs" dxfId="4" priority="4" stopIfTrue="1" operator="equal">
      <formula>$H$42</formula>
    </cfRule>
  </conditionalFormatting>
  <conditionalFormatting sqref="I9:I38">
    <cfRule type="cellIs" dxfId="3" priority="5" stopIfTrue="1" operator="equal">
      <formula>$I$42</formula>
    </cfRule>
  </conditionalFormatting>
  <conditionalFormatting sqref="J9:K38">
    <cfRule type="cellIs" dxfId="2" priority="6" stopIfTrue="1" operator="equal">
      <formula>$J$42</formula>
    </cfRule>
  </conditionalFormatting>
  <conditionalFormatting sqref="L9:L38">
    <cfRule type="cellIs" dxfId="1" priority="7" stopIfTrue="1" operator="equal">
      <formula>$L$42</formula>
    </cfRule>
  </conditionalFormatting>
  <conditionalFormatting sqref="G9:G38">
    <cfRule type="cellIs" dxfId="0" priority="8" stopIfTrue="1" operator="equal">
      <formula>$G$42</formula>
    </cfRule>
  </conditionalFormatting>
  <printOptions horizontalCentered="1" verticalCentered="1"/>
  <pageMargins left="0" right="0" top="0" bottom="0" header="0.5" footer="0.5"/>
  <pageSetup scale="66" fitToHeight="2" orientation="portrait" horizont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aint.Picture" shapeId="1040" r:id="rId4">
          <objectPr defaultSize="0" autoPict="0" r:id="rId5">
            <anchor moveWithCells="1">
              <from>
                <xdr:col>0</xdr:col>
                <xdr:colOff>0</xdr:colOff>
                <xdr:row>7</xdr:row>
                <xdr:rowOff>9525</xdr:rowOff>
              </from>
              <to>
                <xdr:col>4</xdr:col>
                <xdr:colOff>0</xdr:colOff>
                <xdr:row>7</xdr:row>
                <xdr:rowOff>228600</xdr:rowOff>
              </to>
            </anchor>
          </objectPr>
        </oleObject>
      </mc:Choice>
      <mc:Fallback>
        <oleObject progId="Paint.Picture" shapeId="1040" r:id="rId4"/>
      </mc:Fallback>
    </mc:AlternateContent>
    <mc:AlternateContent xmlns:mc="http://schemas.openxmlformats.org/markup-compatibility/2006">
      <mc:Choice Requires="x14">
        <oleObject progId="Paint.Picture" shapeId="1041" r:id="rId6">
          <objectPr defaultSize="0" autoPict="0" r:id="rId7">
            <anchor moveWithCells="1">
              <from>
                <xdr:col>11</xdr:col>
                <xdr:colOff>0</xdr:colOff>
                <xdr:row>7</xdr:row>
                <xdr:rowOff>0</xdr:rowOff>
              </from>
              <to>
                <xdr:col>11</xdr:col>
                <xdr:colOff>866775</xdr:colOff>
                <xdr:row>7</xdr:row>
                <xdr:rowOff>247650</xdr:rowOff>
              </to>
            </anchor>
          </objectPr>
        </oleObject>
      </mc:Choice>
      <mc:Fallback>
        <oleObject progId="Paint.Picture" shapeId="1041" r:id="rId6"/>
      </mc:Fallback>
    </mc:AlternateContent>
    <mc:AlternateContent xmlns:mc="http://schemas.openxmlformats.org/markup-compatibility/2006">
      <mc:Choice Requires="x14">
        <oleObject progId="Paint.Picture" shapeId="1050" r:id="rId8">
          <objectPr defaultSize="0" autoPict="0" r:id="rId7">
            <anchor moveWithCells="1">
              <from>
                <xdr:col>10</xdr:col>
                <xdr:colOff>9525</xdr:colOff>
                <xdr:row>7</xdr:row>
                <xdr:rowOff>0</xdr:rowOff>
              </from>
              <to>
                <xdr:col>11</xdr:col>
                <xdr:colOff>0</xdr:colOff>
                <xdr:row>7</xdr:row>
                <xdr:rowOff>247650</xdr:rowOff>
              </to>
            </anchor>
          </objectPr>
        </oleObject>
      </mc:Choice>
      <mc:Fallback>
        <oleObject progId="Paint.Picture" shapeId="1050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Results!Print_Area</vt:lpstr>
    </vt:vector>
  </TitlesOfParts>
  <Company>Iowa State Univeristy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Hurburgh Jr.</dc:creator>
  <cp:lastModifiedBy>Warner, Kelsey D</cp:lastModifiedBy>
  <cp:lastPrinted>2010-10-28T20:31:26Z</cp:lastPrinted>
  <dcterms:created xsi:type="dcterms:W3CDTF">1998-10-01T19:23:01Z</dcterms:created>
  <dcterms:modified xsi:type="dcterms:W3CDTF">2016-04-14T17:35:46Z</dcterms:modified>
</cp:coreProperties>
</file>